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\Box\screening-data\RobBioRedAm\novel-IREDS\novel-IREDs-initial-screening\templates\"/>
    </mc:Choice>
  </mc:AlternateContent>
  <xr:revisionPtr revIDLastSave="0" documentId="13_ncr:1_{ADFD6684-C20E-4389-B4FF-4D406F9E493F}" xr6:coauthVersionLast="47" xr6:coauthVersionMax="47" xr10:uidLastSave="{00000000-0000-0000-0000-000000000000}"/>
  <bookViews>
    <workbookView xWindow="-105" yWindow="-105" windowWidth="33120" windowHeight="18120" tabRatio="500" activeTab="1" xr2:uid="{00000000-000D-0000-FFFF-FFFF00000000}"/>
  </bookViews>
  <sheets>
    <sheet name="Plate 1" sheetId="1" r:id="rId1"/>
    <sheet name="Plate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6" i="2" l="1"/>
  <c r="U26" i="2"/>
  <c r="W22" i="2"/>
  <c r="V22" i="2"/>
  <c r="U22" i="2"/>
  <c r="W47" i="2"/>
  <c r="Z47" i="2" s="1"/>
  <c r="U47" i="2"/>
  <c r="V47" i="2" s="1"/>
  <c r="Y47" i="2" s="1"/>
  <c r="S47" i="2"/>
  <c r="Q47" i="2"/>
  <c r="O47" i="2"/>
  <c r="W46" i="2"/>
  <c r="Z46" i="2" s="1"/>
  <c r="U46" i="2"/>
  <c r="V46" i="2" s="1"/>
  <c r="Y46" i="2" s="1"/>
  <c r="S46" i="2"/>
  <c r="Q46" i="2"/>
  <c r="R46" i="2" s="1"/>
  <c r="O46" i="2"/>
  <c r="W45" i="2"/>
  <c r="Z45" i="2" s="1"/>
  <c r="U45" i="2"/>
  <c r="V45" i="2" s="1"/>
  <c r="Y45" i="2" s="1"/>
  <c r="S45" i="2"/>
  <c r="Q45" i="2"/>
  <c r="R45" i="2" s="1"/>
  <c r="O45" i="2"/>
  <c r="W44" i="2"/>
  <c r="Z44" i="2" s="1"/>
  <c r="U44" i="2"/>
  <c r="S44" i="2"/>
  <c r="Q44" i="2"/>
  <c r="R44" i="2" s="1"/>
  <c r="O44" i="2"/>
  <c r="W43" i="2"/>
  <c r="Z43" i="2" s="1"/>
  <c r="U43" i="2"/>
  <c r="V43" i="2" s="1"/>
  <c r="Y43" i="2" s="1"/>
  <c r="S43" i="2"/>
  <c r="Q43" i="2"/>
  <c r="R43" i="2" s="1"/>
  <c r="O43" i="2"/>
  <c r="W42" i="2"/>
  <c r="Z42" i="2" s="1"/>
  <c r="U42" i="2"/>
  <c r="S42" i="2"/>
  <c r="Q42" i="2"/>
  <c r="R42" i="2" s="1"/>
  <c r="O42" i="2"/>
  <c r="W41" i="2"/>
  <c r="Z41" i="2" s="1"/>
  <c r="U41" i="2"/>
  <c r="V41" i="2" s="1"/>
  <c r="Y41" i="2" s="1"/>
  <c r="S41" i="2"/>
  <c r="Q41" i="2"/>
  <c r="R41" i="2" s="1"/>
  <c r="O41" i="2"/>
  <c r="W40" i="2"/>
  <c r="Z40" i="2" s="1"/>
  <c r="U40" i="2"/>
  <c r="V40" i="2" s="1"/>
  <c r="Y40" i="2" s="1"/>
  <c r="S40" i="2"/>
  <c r="Q40" i="2"/>
  <c r="R40" i="2" s="1"/>
  <c r="O40" i="2"/>
  <c r="W39" i="2"/>
  <c r="Z39" i="2" s="1"/>
  <c r="U39" i="2"/>
  <c r="V39" i="2" s="1"/>
  <c r="Y39" i="2" s="1"/>
  <c r="S39" i="2"/>
  <c r="Q39" i="2"/>
  <c r="O39" i="2"/>
  <c r="W38" i="2"/>
  <c r="Z38" i="2" s="1"/>
  <c r="U38" i="2"/>
  <c r="S38" i="2"/>
  <c r="Q38" i="2"/>
  <c r="O38" i="2"/>
  <c r="W37" i="2"/>
  <c r="Z37" i="2" s="1"/>
  <c r="U37" i="2"/>
  <c r="S37" i="2"/>
  <c r="Q37" i="2"/>
  <c r="O37" i="2"/>
  <c r="W36" i="2"/>
  <c r="Z36" i="2" s="1"/>
  <c r="U36" i="2"/>
  <c r="S36" i="2"/>
  <c r="Q36" i="2"/>
  <c r="R36" i="2" s="1"/>
  <c r="O36" i="2"/>
  <c r="W35" i="2"/>
  <c r="Z35" i="2" s="1"/>
  <c r="U35" i="2"/>
  <c r="S35" i="2"/>
  <c r="Q35" i="2"/>
  <c r="O35" i="2"/>
  <c r="W34" i="2"/>
  <c r="Z34" i="2" s="1"/>
  <c r="U34" i="2"/>
  <c r="S34" i="2"/>
  <c r="Q34" i="2"/>
  <c r="O34" i="2"/>
  <c r="W33" i="2"/>
  <c r="Z33" i="2" s="1"/>
  <c r="U33" i="2"/>
  <c r="S33" i="2"/>
  <c r="Q33" i="2"/>
  <c r="O33" i="2"/>
  <c r="W32" i="2"/>
  <c r="Z32" i="2" s="1"/>
  <c r="U32" i="2"/>
  <c r="S32" i="2"/>
  <c r="Q32" i="2"/>
  <c r="R32" i="2" s="1"/>
  <c r="O32" i="2"/>
  <c r="W31" i="2"/>
  <c r="Z31" i="2" s="1"/>
  <c r="U31" i="2"/>
  <c r="S31" i="2"/>
  <c r="Q31" i="2"/>
  <c r="O31" i="2"/>
  <c r="W30" i="2"/>
  <c r="Z30" i="2" s="1"/>
  <c r="U30" i="2"/>
  <c r="S30" i="2"/>
  <c r="Q30" i="2"/>
  <c r="O30" i="2"/>
  <c r="W29" i="2"/>
  <c r="Z29" i="2" s="1"/>
  <c r="U29" i="2"/>
  <c r="S29" i="2"/>
  <c r="Q29" i="2"/>
  <c r="O29" i="2"/>
  <c r="W28" i="2"/>
  <c r="Z28" i="2" s="1"/>
  <c r="U28" i="2"/>
  <c r="S28" i="2"/>
  <c r="Q28" i="2"/>
  <c r="O28" i="2"/>
  <c r="W27" i="2"/>
  <c r="Z27" i="2" s="1"/>
  <c r="U27" i="2"/>
  <c r="S27" i="2"/>
  <c r="Q27" i="2"/>
  <c r="R27" i="2" s="1"/>
  <c r="O27" i="2"/>
  <c r="Z26" i="2"/>
  <c r="S26" i="2"/>
  <c r="Q26" i="2"/>
  <c r="O26" i="2"/>
  <c r="W25" i="2"/>
  <c r="Z25" i="2" s="1"/>
  <c r="U25" i="2"/>
  <c r="S25" i="2"/>
  <c r="Q25" i="2"/>
  <c r="O25" i="2"/>
  <c r="W24" i="2"/>
  <c r="Z24" i="2" s="1"/>
  <c r="U24" i="2"/>
  <c r="S24" i="2"/>
  <c r="Q24" i="2"/>
  <c r="R24" i="2" s="1"/>
  <c r="O24" i="2"/>
  <c r="W23" i="2"/>
  <c r="Z23" i="2" s="1"/>
  <c r="U23" i="2"/>
  <c r="S23" i="2"/>
  <c r="Q23" i="2"/>
  <c r="O23" i="2"/>
  <c r="Z22" i="2"/>
  <c r="S22" i="2"/>
  <c r="Q22" i="2"/>
  <c r="R22" i="2" s="1"/>
  <c r="O22" i="2"/>
  <c r="W21" i="2"/>
  <c r="Z21" i="2" s="1"/>
  <c r="U21" i="2"/>
  <c r="S21" i="2"/>
  <c r="Q21" i="2"/>
  <c r="O21" i="2"/>
  <c r="W20" i="2"/>
  <c r="Z20" i="2" s="1"/>
  <c r="U20" i="2"/>
  <c r="S20" i="2"/>
  <c r="Q20" i="2"/>
  <c r="O20" i="2"/>
  <c r="W19" i="2"/>
  <c r="Z19" i="2" s="1"/>
  <c r="U19" i="2"/>
  <c r="S19" i="2"/>
  <c r="Q19" i="2"/>
  <c r="O19" i="2"/>
  <c r="W18" i="2"/>
  <c r="Z18" i="2" s="1"/>
  <c r="U18" i="2"/>
  <c r="S18" i="2"/>
  <c r="Q18" i="2"/>
  <c r="R18" i="2" s="1"/>
  <c r="O18" i="2"/>
  <c r="W17" i="2"/>
  <c r="Z17" i="2" s="1"/>
  <c r="U17" i="2"/>
  <c r="S17" i="2"/>
  <c r="Q17" i="2"/>
  <c r="R17" i="2" s="1"/>
  <c r="O17" i="2"/>
  <c r="W16" i="2"/>
  <c r="Z16" i="2" s="1"/>
  <c r="U16" i="2"/>
  <c r="S16" i="2"/>
  <c r="Q16" i="2"/>
  <c r="O16" i="2"/>
  <c r="W47" i="1"/>
  <c r="Z47" i="1" s="1"/>
  <c r="U47" i="1"/>
  <c r="V47" i="1" s="1"/>
  <c r="Y47" i="1" s="1"/>
  <c r="S47" i="1"/>
  <c r="Q47" i="1"/>
  <c r="O47" i="1"/>
  <c r="W46" i="1"/>
  <c r="Z46" i="1" s="1"/>
  <c r="U46" i="1"/>
  <c r="V46" i="1" s="1"/>
  <c r="Y46" i="1" s="1"/>
  <c r="S46" i="1"/>
  <c r="Q46" i="1"/>
  <c r="R46" i="1" s="1"/>
  <c r="O46" i="1"/>
  <c r="W45" i="1"/>
  <c r="Z45" i="1" s="1"/>
  <c r="U45" i="1"/>
  <c r="S45" i="1"/>
  <c r="Q45" i="1"/>
  <c r="R45" i="1" s="1"/>
  <c r="O45" i="1"/>
  <c r="W44" i="1"/>
  <c r="Z44" i="1" s="1"/>
  <c r="U44" i="1"/>
  <c r="S44" i="1"/>
  <c r="Q44" i="1"/>
  <c r="R44" i="1" s="1"/>
  <c r="O44" i="1"/>
  <c r="W43" i="1"/>
  <c r="Z43" i="1" s="1"/>
  <c r="U43" i="1"/>
  <c r="V43" i="1" s="1"/>
  <c r="Y43" i="1" s="1"/>
  <c r="S43" i="1"/>
  <c r="Q43" i="1"/>
  <c r="R43" i="1" s="1"/>
  <c r="O43" i="1"/>
  <c r="W42" i="1"/>
  <c r="Z42" i="1" s="1"/>
  <c r="U42" i="1"/>
  <c r="V42" i="1" s="1"/>
  <c r="Y42" i="1" s="1"/>
  <c r="S42" i="1"/>
  <c r="Q42" i="1"/>
  <c r="R42" i="1" s="1"/>
  <c r="O42" i="1"/>
  <c r="W41" i="1"/>
  <c r="Z41" i="1" s="1"/>
  <c r="U41" i="1"/>
  <c r="V41" i="1" s="1"/>
  <c r="Y41" i="1" s="1"/>
  <c r="S41" i="1"/>
  <c r="Q41" i="1"/>
  <c r="R41" i="1" s="1"/>
  <c r="O41" i="1"/>
  <c r="W40" i="1"/>
  <c r="Z40" i="1" s="1"/>
  <c r="U40" i="1"/>
  <c r="V40" i="1" s="1"/>
  <c r="Y40" i="1" s="1"/>
  <c r="S40" i="1"/>
  <c r="Q40" i="1"/>
  <c r="R40" i="1" s="1"/>
  <c r="O40" i="1"/>
  <c r="W39" i="1"/>
  <c r="Z39" i="1" s="1"/>
  <c r="U39" i="1"/>
  <c r="V39" i="1" s="1"/>
  <c r="Y39" i="1" s="1"/>
  <c r="S39" i="1"/>
  <c r="Q39" i="1"/>
  <c r="O39" i="1"/>
  <c r="W38" i="1"/>
  <c r="Z38" i="1" s="1"/>
  <c r="U38" i="1"/>
  <c r="S38" i="1"/>
  <c r="Q38" i="1"/>
  <c r="O38" i="1"/>
  <c r="W37" i="1"/>
  <c r="Z37" i="1" s="1"/>
  <c r="U37" i="1"/>
  <c r="S37" i="1"/>
  <c r="Q37" i="1"/>
  <c r="O37" i="1"/>
  <c r="W36" i="1"/>
  <c r="Z36" i="1" s="1"/>
  <c r="U36" i="1"/>
  <c r="S36" i="1"/>
  <c r="Q36" i="1"/>
  <c r="O36" i="1"/>
  <c r="W35" i="1"/>
  <c r="Z35" i="1" s="1"/>
  <c r="U35" i="1"/>
  <c r="S35" i="1"/>
  <c r="Q35" i="1"/>
  <c r="O35" i="1"/>
  <c r="W34" i="1"/>
  <c r="Z34" i="1" s="1"/>
  <c r="U34" i="1"/>
  <c r="S34" i="1"/>
  <c r="Q34" i="1"/>
  <c r="R34" i="1" s="1"/>
  <c r="O34" i="1"/>
  <c r="W33" i="1"/>
  <c r="Z33" i="1" s="1"/>
  <c r="U33" i="1"/>
  <c r="S33" i="1"/>
  <c r="Q33" i="1"/>
  <c r="O33" i="1"/>
  <c r="W32" i="1"/>
  <c r="Z32" i="1" s="1"/>
  <c r="U32" i="1"/>
  <c r="S32" i="1"/>
  <c r="Q32" i="1"/>
  <c r="O32" i="1"/>
  <c r="W31" i="1"/>
  <c r="Z31" i="1" s="1"/>
  <c r="U31" i="1"/>
  <c r="S31" i="1"/>
  <c r="Q31" i="1"/>
  <c r="O31" i="1"/>
  <c r="W30" i="1"/>
  <c r="Z30" i="1" s="1"/>
  <c r="U30" i="1"/>
  <c r="S30" i="1"/>
  <c r="Q30" i="1"/>
  <c r="R30" i="1" s="1"/>
  <c r="O30" i="1"/>
  <c r="W29" i="1"/>
  <c r="Z29" i="1" s="1"/>
  <c r="U29" i="1"/>
  <c r="V29" i="1" s="1"/>
  <c r="Y29" i="1" s="1"/>
  <c r="S29" i="1"/>
  <c r="Q29" i="1"/>
  <c r="O29" i="1"/>
  <c r="W28" i="1"/>
  <c r="Z28" i="1" s="1"/>
  <c r="U28" i="1"/>
  <c r="V28" i="1" s="1"/>
  <c r="Y28" i="1" s="1"/>
  <c r="S28" i="1"/>
  <c r="Q28" i="1"/>
  <c r="O28" i="1"/>
  <c r="W27" i="1"/>
  <c r="Z27" i="1" s="1"/>
  <c r="U27" i="1"/>
  <c r="V27" i="1" s="1"/>
  <c r="Y27" i="1" s="1"/>
  <c r="S27" i="1"/>
  <c r="Q27" i="1"/>
  <c r="R27" i="1" s="1"/>
  <c r="O27" i="1"/>
  <c r="W26" i="1"/>
  <c r="Z26" i="1" s="1"/>
  <c r="U26" i="1"/>
  <c r="S26" i="1"/>
  <c r="Q26" i="1"/>
  <c r="R26" i="1" s="1"/>
  <c r="O26" i="1"/>
  <c r="W25" i="1"/>
  <c r="Z25" i="1" s="1"/>
  <c r="U25" i="1"/>
  <c r="S25" i="1"/>
  <c r="Q25" i="1"/>
  <c r="R25" i="1" s="1"/>
  <c r="O25" i="1"/>
  <c r="W24" i="1"/>
  <c r="Z24" i="1" s="1"/>
  <c r="U24" i="1"/>
  <c r="S24" i="1"/>
  <c r="Q24" i="1"/>
  <c r="R24" i="1" s="1"/>
  <c r="O24" i="1"/>
  <c r="W23" i="1"/>
  <c r="Z23" i="1" s="1"/>
  <c r="U23" i="1"/>
  <c r="S23" i="1"/>
  <c r="Q23" i="1"/>
  <c r="O23" i="1"/>
  <c r="W22" i="1"/>
  <c r="Z22" i="1" s="1"/>
  <c r="U22" i="1"/>
  <c r="S22" i="1"/>
  <c r="Q22" i="1"/>
  <c r="O22" i="1"/>
  <c r="W21" i="1"/>
  <c r="Z21" i="1" s="1"/>
  <c r="U21" i="1"/>
  <c r="S21" i="1"/>
  <c r="Q21" i="1"/>
  <c r="O21" i="1"/>
  <c r="W20" i="1"/>
  <c r="Z20" i="1" s="1"/>
  <c r="U20" i="1"/>
  <c r="S20" i="1"/>
  <c r="Q20" i="1"/>
  <c r="O20" i="1"/>
  <c r="W19" i="1"/>
  <c r="Z19" i="1" s="1"/>
  <c r="U19" i="1"/>
  <c r="S19" i="1"/>
  <c r="Q19" i="1"/>
  <c r="R19" i="1" s="1"/>
  <c r="O19" i="1"/>
  <c r="W18" i="1"/>
  <c r="Z18" i="1" s="1"/>
  <c r="U18" i="1"/>
  <c r="V18" i="1" s="1"/>
  <c r="Y18" i="1" s="1"/>
  <c r="S18" i="1"/>
  <c r="Q18" i="1"/>
  <c r="O18" i="1"/>
  <c r="W17" i="1"/>
  <c r="Z17" i="1" s="1"/>
  <c r="U17" i="1"/>
  <c r="S17" i="1"/>
  <c r="Q17" i="1"/>
  <c r="O17" i="1"/>
  <c r="W16" i="1"/>
  <c r="Z16" i="1" s="1"/>
  <c r="U16" i="1"/>
  <c r="V16" i="1" s="1"/>
  <c r="Y16" i="1" s="1"/>
  <c r="S16" i="1"/>
  <c r="Q16" i="1"/>
  <c r="O16" i="1"/>
  <c r="R28" i="2" l="1"/>
  <c r="R33" i="2"/>
  <c r="R37" i="2"/>
  <c r="R30" i="2"/>
  <c r="R21" i="2"/>
  <c r="V37" i="2"/>
  <c r="Y37" i="2" s="1"/>
  <c r="AB37" i="2" s="1"/>
  <c r="V35" i="2"/>
  <c r="Y35" i="2" s="1"/>
  <c r="R19" i="2"/>
  <c r="R26" i="2"/>
  <c r="R35" i="2"/>
  <c r="R20" i="2"/>
  <c r="R29" i="2"/>
  <c r="R38" i="2"/>
  <c r="R16" i="2"/>
  <c r="R25" i="2"/>
  <c r="R34" i="2"/>
  <c r="V21" i="2"/>
  <c r="Y21" i="2" s="1"/>
  <c r="V19" i="2"/>
  <c r="Y19" i="2" s="1"/>
  <c r="V25" i="2"/>
  <c r="Y25" i="2" s="1"/>
  <c r="V17" i="2"/>
  <c r="Y17" i="2" s="1"/>
  <c r="V32" i="2"/>
  <c r="Y32" i="2" s="1"/>
  <c r="AB32" i="2" s="1"/>
  <c r="V34" i="2"/>
  <c r="Y34" i="2" s="1"/>
  <c r="AB34" i="2" s="1"/>
  <c r="V36" i="2"/>
  <c r="Y36" i="2" s="1"/>
  <c r="AB36" i="2" s="1"/>
  <c r="V38" i="2"/>
  <c r="Y38" i="2" s="1"/>
  <c r="AB38" i="2" s="1"/>
  <c r="V42" i="2"/>
  <c r="Y42" i="2" s="1"/>
  <c r="AB42" i="2" s="1"/>
  <c r="V44" i="2"/>
  <c r="Y44" i="2" s="1"/>
  <c r="AA44" i="2" s="1"/>
  <c r="V20" i="2"/>
  <c r="Y20" i="2" s="1"/>
  <c r="Y22" i="2"/>
  <c r="V24" i="2"/>
  <c r="Y24" i="2" s="1"/>
  <c r="V26" i="2"/>
  <c r="Y26" i="2" s="1"/>
  <c r="V28" i="2"/>
  <c r="Y28" i="2" s="1"/>
  <c r="V29" i="2"/>
  <c r="Y29" i="2" s="1"/>
  <c r="V16" i="2"/>
  <c r="Y16" i="2" s="1"/>
  <c r="V18" i="2"/>
  <c r="Y18" i="2" s="1"/>
  <c r="V27" i="2"/>
  <c r="Y27" i="2" s="1"/>
  <c r="V33" i="2"/>
  <c r="Y33" i="2" s="1"/>
  <c r="AB33" i="2" s="1"/>
  <c r="V44" i="1"/>
  <c r="Y44" i="1" s="1"/>
  <c r="AA44" i="1" s="1"/>
  <c r="V45" i="1"/>
  <c r="Y45" i="1" s="1"/>
  <c r="AA45" i="1" s="1"/>
  <c r="V20" i="1"/>
  <c r="Y20" i="1" s="1"/>
  <c r="V25" i="1"/>
  <c r="Y25" i="1" s="1"/>
  <c r="V26" i="1"/>
  <c r="Y26" i="1" s="1"/>
  <c r="R16" i="1"/>
  <c r="R33" i="1"/>
  <c r="R29" i="1"/>
  <c r="R37" i="1"/>
  <c r="R18" i="1"/>
  <c r="R35" i="1"/>
  <c r="R38" i="1"/>
  <c r="R21" i="1"/>
  <c r="R17" i="1"/>
  <c r="V35" i="1"/>
  <c r="Y35" i="1" s="1"/>
  <c r="AB35" i="1" s="1"/>
  <c r="R28" i="1"/>
  <c r="R22" i="1"/>
  <c r="R20" i="1"/>
  <c r="R32" i="1"/>
  <c r="V21" i="1"/>
  <c r="Y21" i="1" s="1"/>
  <c r="V38" i="1"/>
  <c r="Y38" i="1" s="1"/>
  <c r="AA38" i="1" s="1"/>
  <c r="V19" i="1"/>
  <c r="Y19" i="1" s="1"/>
  <c r="V34" i="1"/>
  <c r="Y34" i="1" s="1"/>
  <c r="AB34" i="1" s="1"/>
  <c r="V36" i="1"/>
  <c r="Y36" i="1" s="1"/>
  <c r="AB36" i="1" s="1"/>
  <c r="V32" i="1"/>
  <c r="Y32" i="1" s="1"/>
  <c r="AB32" i="1" s="1"/>
  <c r="V22" i="1"/>
  <c r="Y22" i="1" s="1"/>
  <c r="V37" i="1"/>
  <c r="Y37" i="1" s="1"/>
  <c r="AA37" i="1" s="1"/>
  <c r="V33" i="1"/>
  <c r="Y33" i="1" s="1"/>
  <c r="AB33" i="1" s="1"/>
  <c r="V24" i="1"/>
  <c r="Y24" i="1" s="1"/>
  <c r="AB44" i="1"/>
  <c r="AB40" i="2"/>
  <c r="AA40" i="2"/>
  <c r="AB46" i="2"/>
  <c r="AA46" i="2"/>
  <c r="AB40" i="1"/>
  <c r="AA40" i="1"/>
  <c r="AB43" i="1"/>
  <c r="AA43" i="1"/>
  <c r="AB46" i="1"/>
  <c r="AA46" i="1"/>
  <c r="AB35" i="2"/>
  <c r="AA35" i="2"/>
  <c r="AB42" i="1"/>
  <c r="AA42" i="1"/>
  <c r="AB41" i="1"/>
  <c r="AA41" i="1"/>
  <c r="AB41" i="2"/>
  <c r="AA41" i="2"/>
  <c r="AB43" i="2"/>
  <c r="AA43" i="2"/>
  <c r="AB45" i="2"/>
  <c r="AA45" i="2"/>
  <c r="V23" i="1"/>
  <c r="Y23" i="1" s="1"/>
  <c r="V31" i="1"/>
  <c r="Y31" i="1" s="1"/>
  <c r="AB29" i="1" s="1"/>
  <c r="V17" i="1"/>
  <c r="Y17" i="1" s="1"/>
  <c r="V30" i="1"/>
  <c r="Y30" i="1" s="1"/>
  <c r="R36" i="1"/>
  <c r="V23" i="2"/>
  <c r="Y23" i="2" s="1"/>
  <c r="V31" i="2"/>
  <c r="Y31" i="2" s="1"/>
  <c r="AB29" i="2" s="1"/>
  <c r="V30" i="2"/>
  <c r="Y30" i="2" s="1"/>
  <c r="AA20" i="1" l="1"/>
  <c r="AB45" i="1"/>
  <c r="AA37" i="2"/>
  <c r="AA42" i="2"/>
  <c r="AA36" i="2"/>
  <c r="AB27" i="2"/>
  <c r="AB28" i="2"/>
  <c r="AA38" i="2"/>
  <c r="AA29" i="2"/>
  <c r="AA25" i="2"/>
  <c r="AB25" i="2"/>
  <c r="AA34" i="2"/>
  <c r="AB44" i="2"/>
  <c r="AA22" i="2"/>
  <c r="AA33" i="2"/>
  <c r="AA32" i="2"/>
  <c r="AA26" i="2"/>
  <c r="AB26" i="2"/>
  <c r="AA32" i="1"/>
  <c r="AB38" i="1"/>
  <c r="AB37" i="1"/>
  <c r="AA35" i="1"/>
  <c r="AA33" i="1"/>
  <c r="AB24" i="1"/>
  <c r="AA18" i="1"/>
  <c r="AA34" i="1"/>
  <c r="AA36" i="1"/>
  <c r="AA16" i="1"/>
  <c r="AB20" i="1"/>
  <c r="AA20" i="2"/>
  <c r="AB25" i="1"/>
  <c r="AB30" i="1"/>
  <c r="AA30" i="1"/>
  <c r="AB20" i="2"/>
  <c r="AA25" i="1"/>
  <c r="AB26" i="1"/>
  <c r="AB21" i="2"/>
  <c r="AA17" i="1"/>
  <c r="AB17" i="1"/>
  <c r="AA26" i="1"/>
  <c r="AA21" i="2"/>
  <c r="AB27" i="1"/>
  <c r="AA17" i="2"/>
  <c r="AA18" i="2"/>
  <c r="AA27" i="1"/>
  <c r="AB16" i="1"/>
  <c r="AB17" i="2"/>
  <c r="AB18" i="2"/>
  <c r="AA19" i="1"/>
  <c r="AA24" i="2"/>
  <c r="AA19" i="2"/>
  <c r="AB19" i="1"/>
  <c r="AB24" i="2"/>
  <c r="AB19" i="2"/>
  <c r="AA16" i="2"/>
  <c r="AB22" i="2"/>
  <c r="AA28" i="1"/>
  <c r="AB16" i="2"/>
  <c r="AB30" i="2"/>
  <c r="AA30" i="2"/>
  <c r="AB18" i="1"/>
  <c r="AB28" i="1"/>
  <c r="AA28" i="2"/>
  <c r="AA29" i="1"/>
  <c r="AA24" i="1"/>
  <c r="AA27" i="2"/>
</calcChain>
</file>

<file path=xl/sharedStrings.xml><?xml version="1.0" encoding="utf-8"?>
<sst xmlns="http://schemas.openxmlformats.org/spreadsheetml/2006/main" count="195" uniqueCount="110">
  <si>
    <r>
      <rPr>
        <b/>
        <sz val="14"/>
        <color rgb="FF325596"/>
        <rFont val="Calibri"/>
        <family val="2"/>
        <charset val="1"/>
      </rPr>
      <t>BioRedAm Activity Assay</t>
    </r>
    <r>
      <rPr>
        <b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>| Spectrophotometric Determination of NADPH Consumption</t>
    </r>
  </si>
  <si>
    <t>Enzyme:</t>
  </si>
  <si>
    <t>IR00301</t>
  </si>
  <si>
    <t>Assay Method:</t>
  </si>
  <si>
    <t>photometric, robotic pipetting</t>
  </si>
  <si>
    <t>Assay Conditions:</t>
  </si>
  <si>
    <t>50 mM carbonyl compound, 50 mM amine (exception: A001, 500 mM), 2 mM NADPH, 1 mg/mL IRED (crude lysate), 10% (v/v) DMSO, bicine–NaOH buffer (100 mM, pH 8.0)</t>
  </si>
  <si>
    <t>Instrument Settings:</t>
  </si>
  <si>
    <t>FLUOstar Omega plate reader; wavelength 370 nm; 30 °C, 1 h, measurement interval 30 s, pathlength mean of previous inital screening pathlenghts</t>
  </si>
  <si>
    <t>Lab Journal Code:</t>
  </si>
  <si>
    <t>GRC-GD-101</t>
  </si>
  <si>
    <t>Experiment Date:</t>
  </si>
  <si>
    <t>Plate Layout:</t>
  </si>
  <si>
    <t>Analysis:</t>
  </si>
  <si>
    <r>
      <rPr>
        <b/>
        <i/>
        <sz val="11"/>
        <color rgb="FF000000"/>
        <rFont val="Calibri"/>
        <family val="2"/>
        <charset val="1"/>
      </rPr>
      <t>ε</t>
    </r>
    <r>
      <rPr>
        <b/>
        <vertAlign val="subscript"/>
        <sz val="11"/>
        <color rgb="FF000000"/>
        <rFont val="Calibri"/>
        <family val="2"/>
        <charset val="1"/>
      </rPr>
      <t>370</t>
    </r>
    <r>
      <rPr>
        <b/>
        <sz val="11"/>
        <color rgb="FF000000"/>
        <rFont val="Calibri"/>
        <family val="2"/>
        <charset val="1"/>
      </rPr>
      <t>(NADPH) [M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</si>
  <si>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A</t>
  </si>
  <si>
    <t>C122–A001</t>
  </si>
  <si>
    <t>C003–A001</t>
  </si>
  <si>
    <t>C067–A001</t>
  </si>
  <si>
    <t>C042–A001</t>
  </si>
  <si>
    <r>
      <rPr>
        <b/>
        <i/>
        <sz val="11"/>
        <color rgb="FF000000"/>
        <rFont val="Calibri"/>
        <family val="2"/>
        <charset val="1"/>
      </rPr>
      <t>c</t>
    </r>
    <r>
      <rPr>
        <b/>
        <sz val="11"/>
        <color rgb="FF000000"/>
        <rFont val="Calibri"/>
        <family val="2"/>
        <charset val="1"/>
      </rPr>
      <t>(lysate) [mg mL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</si>
  <si>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B</t>
  </si>
  <si>
    <t>C122–A002</t>
  </si>
  <si>
    <t>C003–A002</t>
  </si>
  <si>
    <t>C067–A002</t>
  </si>
  <si>
    <t>C042–A002</t>
  </si>
  <si>
    <t>C</t>
  </si>
  <si>
    <t>C122–A006</t>
  </si>
  <si>
    <t>C003–A006</t>
  </si>
  <si>
    <t>C067–A006</t>
  </si>
  <si>
    <t>C042–A006</t>
  </si>
  <si>
    <t>substrate combination</t>
  </si>
  <si>
    <r>
      <rPr>
        <b/>
        <sz val="11"/>
        <color rgb="FFFFFFFF"/>
        <rFont val="Calibri"/>
        <family val="2"/>
        <charset val="1"/>
      </rPr>
      <t>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</si>
  <si>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norm. 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 xml:space="preserve"> cm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</si>
  <si>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activity [mU mg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</si>
  <si>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t>Hit Finder</t>
  </si>
  <si>
    <t>D</t>
  </si>
  <si>
    <t>C122–A011</t>
  </si>
  <si>
    <t>C003–A011</t>
  </si>
  <si>
    <t>C067–A011</t>
  </si>
  <si>
    <t>C042–A011</t>
  </si>
  <si>
    <t>mean</t>
  </si>
  <si>
    <r>
      <rPr>
        <i/>
        <sz val="11"/>
        <color rgb="FFFFFFFF"/>
        <rFont val="Calibri"/>
        <family val="2"/>
        <charset val="1"/>
      </rPr>
      <t>mean</t>
    </r>
    <r>
      <rPr>
        <i/>
        <vertAlign val="subscript"/>
        <sz val="11"/>
        <color rgb="FFFFFFFF"/>
        <rFont val="Calibri"/>
        <family val="2"/>
        <charset val="1"/>
      </rPr>
      <t>corr</t>
    </r>
  </si>
  <si>
    <t>SD</t>
  </si>
  <si>
    <t>5 SD</t>
  </si>
  <si>
    <t>3 SD</t>
  </si>
  <si>
    <t>E</t>
  </si>
  <si>
    <t>C122–A025</t>
  </si>
  <si>
    <t>C003–A025</t>
  </si>
  <si>
    <t>C067–A025</t>
  </si>
  <si>
    <t>C042–A025</t>
  </si>
  <si>
    <t>F</t>
  </si>
  <si>
    <t>C122–A030</t>
  </si>
  <si>
    <t>C003–A030</t>
  </si>
  <si>
    <t>C067–A030</t>
  </si>
  <si>
    <t>C042–A030</t>
  </si>
  <si>
    <t>G</t>
  </si>
  <si>
    <t>C122–A036</t>
  </si>
  <si>
    <t>C003–A036</t>
  </si>
  <si>
    <t>C067–A036</t>
  </si>
  <si>
    <t>C042–A036</t>
  </si>
  <si>
    <t>H</t>
  </si>
  <si>
    <t>C122 w/o amine</t>
  </si>
  <si>
    <t>C003 w/o amine</t>
  </si>
  <si>
    <t>C067 w/o amine</t>
  </si>
  <si>
    <t>C042 w/o amine</t>
  </si>
  <si>
    <t>PathCheck Data:</t>
  </si>
  <si>
    <t>pathlength [cm]</t>
  </si>
  <si>
    <t>erroneous PathCheck reading due to precipitation –&gt; standard value (0.24) used</t>
  </si>
  <si>
    <t>Kinetic Data:</t>
  </si>
  <si>
    <t>max. absorbance change [mAU/min]</t>
  </si>
  <si>
    <t>artifact method</t>
  </si>
  <si>
    <t>(rest)</t>
  </si>
  <si>
    <t>slower reactions: Vmax over 30 data points, initial 600 sec discarded</t>
  </si>
  <si>
    <t>INSERT IMAGE OF KINETIC CURVES HERE</t>
  </si>
  <si>
    <t>GRC-GD-126</t>
  </si>
  <si>
    <t>C093–A001</t>
  </si>
  <si>
    <t>C028–A001</t>
  </si>
  <si>
    <t>C037–A001</t>
  </si>
  <si>
    <t>C054–A001</t>
  </si>
  <si>
    <t>C093–A002</t>
  </si>
  <si>
    <t>C028–A002</t>
  </si>
  <si>
    <t>C037–A002</t>
  </si>
  <si>
    <t>C054–A002</t>
  </si>
  <si>
    <t>C093–A006</t>
  </si>
  <si>
    <t>C028–A006</t>
  </si>
  <si>
    <t>C037–A006</t>
  </si>
  <si>
    <t>C054–A006</t>
  </si>
  <si>
    <t>C093–A011</t>
  </si>
  <si>
    <t>C028–A011</t>
  </si>
  <si>
    <t>C037–A011</t>
  </si>
  <si>
    <t>C054–A011</t>
  </si>
  <si>
    <t>C093–A025</t>
  </si>
  <si>
    <t>C028–A025</t>
  </si>
  <si>
    <t>C037–A025</t>
  </si>
  <si>
    <t>C054–A025</t>
  </si>
  <si>
    <t>C093–A030</t>
  </si>
  <si>
    <t>C028–A030</t>
  </si>
  <si>
    <t>C037–A030</t>
  </si>
  <si>
    <t>C054–A030</t>
  </si>
  <si>
    <t>C093–A036</t>
  </si>
  <si>
    <t>C028–A036</t>
  </si>
  <si>
    <t>C037–A036</t>
  </si>
  <si>
    <t>C054–A036</t>
  </si>
  <si>
    <t>C093 w/o amine</t>
  </si>
  <si>
    <t>C028 w/o amine</t>
  </si>
  <si>
    <t>C037 w/o amine</t>
  </si>
  <si>
    <t>C054 w/o amine</t>
  </si>
  <si>
    <t>x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</si>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</sst>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rgb="FF000000"/>
      <name val="Calibri"/>
      <family val="2"/>
      <charset val="1"/>
    </font>
    <font>
      <b/>
      <sz val="14"/>
      <color rgb="FF325596"/>
      <name val="Calibri"/>
      <family val="2"/>
      <charset val="1"/>
    </font>
    <font>
      <b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/>
      <sz val="11"/>
      <color rgb="FF325596"/>
      <name val="Calibri"/>
      <family val="2"/>
      <charset val="1"/>
    </font>
    <font>
      <b/>
      <sz val="11"/>
      <color rgb="FF0D27A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  <font>
      <i/>
      <vertAlign val="subscript"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73AA3C"/>
      <name val="Calibri"/>
      <family val="2"/>
      <charset val="1"/>
    </font>
    <font>
      <b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E3F0D6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3F0D6"/>
      </patternFill>
    </fill>
    <fill>
      <patternFill patternType="solid">
        <fgColor rgb="FFE3F0D6"/>
        <bgColor rgb="FFF2F2F2"/>
      </patternFill>
    </fill>
    <fill>
      <patternFill patternType="solid">
        <fgColor rgb="FFFDBCBC"/>
        <bgColor rgb="FFFF99CC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/>
    <xf numFmtId="165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 applyBorder="1"/>
    <xf numFmtId="2" fontId="0" fillId="0" borderId="0" xfId="0" applyNumberFormat="1" applyBorder="1"/>
    <xf numFmtId="2" fontId="17" fillId="0" borderId="0" xfId="0" applyNumberFormat="1" applyFont="1" applyBorder="1"/>
    <xf numFmtId="2" fontId="17" fillId="0" borderId="15" xfId="0" applyNumberFormat="1" applyFont="1" applyBorder="1"/>
    <xf numFmtId="0" fontId="18" fillId="0" borderId="0" xfId="0" applyFont="1"/>
    <xf numFmtId="0" fontId="19" fillId="0" borderId="0" xfId="0" applyFont="1"/>
    <xf numFmtId="0" fontId="6" fillId="6" borderId="10" xfId="0" applyFont="1" applyFill="1" applyBorder="1"/>
    <xf numFmtId="0" fontId="6" fillId="6" borderId="0" xfId="0" applyFont="1" applyFill="1" applyBorder="1"/>
    <xf numFmtId="2" fontId="0" fillId="6" borderId="0" xfId="0" applyNumberFormat="1" applyFill="1" applyBorder="1"/>
    <xf numFmtId="2" fontId="17" fillId="6" borderId="0" xfId="0" applyNumberFormat="1" applyFont="1" applyFill="1" applyBorder="1"/>
    <xf numFmtId="2" fontId="17" fillId="6" borderId="15" xfId="0" applyNumberFormat="1" applyFont="1" applyFill="1" applyBorder="1"/>
    <xf numFmtId="0" fontId="20" fillId="0" borderId="0" xfId="0" applyFont="1"/>
    <xf numFmtId="165" fontId="10" fillId="0" borderId="19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0" fontId="21" fillId="5" borderId="10" xfId="0" applyFont="1" applyFill="1" applyBorder="1"/>
    <xf numFmtId="0" fontId="21" fillId="5" borderId="0" xfId="0" applyFont="1" applyFill="1" applyBorder="1"/>
    <xf numFmtId="2" fontId="20" fillId="5" borderId="0" xfId="0" applyNumberFormat="1" applyFont="1" applyFill="1" applyBorder="1"/>
    <xf numFmtId="2" fontId="20" fillId="5" borderId="15" xfId="0" applyNumberFormat="1" applyFont="1" applyFill="1" applyBorder="1"/>
    <xf numFmtId="165" fontId="10" fillId="0" borderId="22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0" fillId="6" borderId="0" xfId="0" applyFill="1" applyBorder="1"/>
    <xf numFmtId="164" fontId="0" fillId="6" borderId="0" xfId="0" applyNumberFormat="1" applyFill="1" applyBorder="1"/>
    <xf numFmtId="165" fontId="10" fillId="7" borderId="22" xfId="0" applyNumberFormat="1" applyFont="1" applyFill="1" applyBorder="1" applyAlignment="1">
      <alignment vertical="center"/>
    </xf>
    <xf numFmtId="165" fontId="10" fillId="7" borderId="23" xfId="0" applyNumberFormat="1" applyFont="1" applyFill="1" applyBorder="1" applyAlignment="1">
      <alignment vertical="center"/>
    </xf>
    <xf numFmtId="0" fontId="15" fillId="6" borderId="0" xfId="0" applyFont="1" applyFill="1" applyBorder="1"/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165" fontId="10" fillId="0" borderId="27" xfId="0" applyNumberFormat="1" applyFont="1" applyBorder="1" applyAlignment="1">
      <alignment vertical="center"/>
    </xf>
    <xf numFmtId="0" fontId="11" fillId="0" borderId="0" xfId="0" applyFont="1" applyBorder="1" applyAlignment="1"/>
    <xf numFmtId="164" fontId="20" fillId="5" borderId="0" xfId="0" applyNumberFormat="1" applyFont="1" applyFill="1" applyBorder="1"/>
    <xf numFmtId="0" fontId="21" fillId="5" borderId="0" xfId="0" applyFont="1" applyFill="1" applyBorder="1" applyAlignment="1">
      <alignment horizontal="center"/>
    </xf>
    <xf numFmtId="2" fontId="20" fillId="5" borderId="0" xfId="0" applyNumberFormat="1" applyFont="1" applyFill="1" applyBorder="1" applyAlignment="1"/>
    <xf numFmtId="0" fontId="0" fillId="7" borderId="0" xfId="0" applyFill="1"/>
    <xf numFmtId="0" fontId="22" fillId="0" borderId="0" xfId="0" applyFont="1"/>
    <xf numFmtId="0" fontId="23" fillId="0" borderId="10" xfId="0" applyFont="1" applyBorder="1" applyAlignment="1">
      <alignment vertical="top"/>
    </xf>
    <xf numFmtId="164" fontId="0" fillId="0" borderId="0" xfId="0" applyNumberFormat="1" applyBorder="1"/>
    <xf numFmtId="0" fontId="15" fillId="0" borderId="0" xfId="0" applyFont="1" applyBorder="1" applyAlignment="1">
      <alignment horizontal="center" vertical="center"/>
    </xf>
    <xf numFmtId="0" fontId="23" fillId="6" borderId="10" xfId="0" applyFont="1" applyFill="1" applyBorder="1" applyAlignment="1">
      <alignment vertical="top"/>
    </xf>
    <xf numFmtId="164" fontId="10" fillId="0" borderId="19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vertical="center"/>
    </xf>
    <xf numFmtId="164" fontId="10" fillId="0" borderId="23" xfId="0" applyNumberFormat="1" applyFont="1" applyBorder="1" applyAlignment="1">
      <alignment vertical="center"/>
    </xf>
    <xf numFmtId="164" fontId="10" fillId="0" borderId="24" xfId="0" applyNumberFormat="1" applyFont="1" applyBorder="1" applyAlignment="1">
      <alignment vertical="center"/>
    </xf>
    <xf numFmtId="0" fontId="21" fillId="5" borderId="10" xfId="0" applyFont="1" applyFill="1" applyBorder="1" applyAlignment="1">
      <alignment vertical="top"/>
    </xf>
    <xf numFmtId="164" fontId="10" fillId="0" borderId="25" xfId="0" applyNumberFormat="1" applyFont="1" applyBorder="1" applyAlignment="1">
      <alignment vertical="center"/>
    </xf>
    <xf numFmtId="164" fontId="10" fillId="0" borderId="26" xfId="0" applyNumberFormat="1" applyFont="1" applyBorder="1" applyAlignment="1">
      <alignment vertical="center"/>
    </xf>
    <xf numFmtId="164" fontId="10" fillId="0" borderId="27" xfId="0" applyNumberFormat="1" applyFont="1" applyBorder="1" applyAlignment="1">
      <alignment vertical="center"/>
    </xf>
    <xf numFmtId="0" fontId="24" fillId="0" borderId="0" xfId="0" applyFont="1"/>
    <xf numFmtId="0" fontId="10" fillId="0" borderId="0" xfId="0" applyFont="1"/>
    <xf numFmtId="0" fontId="21" fillId="5" borderId="28" xfId="0" applyFont="1" applyFill="1" applyBorder="1" applyAlignment="1">
      <alignment vertical="top"/>
    </xf>
    <xf numFmtId="0" fontId="21" fillId="5" borderId="29" xfId="0" applyFont="1" applyFill="1" applyBorder="1"/>
    <xf numFmtId="164" fontId="20" fillId="5" borderId="29" xfId="0" applyNumberFormat="1" applyFont="1" applyFill="1" applyBorder="1"/>
    <xf numFmtId="2" fontId="20" fillId="5" borderId="29" xfId="0" applyNumberFormat="1" applyFont="1" applyFill="1" applyBorder="1"/>
    <xf numFmtId="2" fontId="20" fillId="5" borderId="30" xfId="0" applyNumberFormat="1" applyFont="1" applyFill="1" applyBorder="1"/>
    <xf numFmtId="165" fontId="17" fillId="0" borderId="0" xfId="0" applyNumberFormat="1" applyFont="1" applyBorder="1"/>
    <xf numFmtId="0" fontId="15" fillId="0" borderId="0" xfId="0" applyFont="1" applyBorder="1"/>
    <xf numFmtId="2" fontId="20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25" fillId="0" borderId="0" xfId="0" applyFont="1"/>
    <xf numFmtId="164" fontId="10" fillId="0" borderId="19" xfId="0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10" fillId="0" borderId="21" xfId="0" applyNumberFormat="1" applyFont="1" applyFill="1" applyBorder="1" applyAlignment="1">
      <alignment vertical="center"/>
    </xf>
    <xf numFmtId="164" fontId="10" fillId="0" borderId="22" xfId="0" applyNumberFormat="1" applyFont="1" applyFill="1" applyBorder="1" applyAlignment="1">
      <alignment vertical="center"/>
    </xf>
    <xf numFmtId="164" fontId="10" fillId="0" borderId="23" xfId="0" applyNumberFormat="1" applyFont="1" applyFill="1" applyBorder="1" applyAlignment="1">
      <alignment vertical="center"/>
    </xf>
    <xf numFmtId="164" fontId="10" fillId="0" borderId="24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6" xfId="0" applyNumberFormat="1" applyFont="1" applyFill="1" applyBorder="1" applyAlignment="1">
      <alignment vertical="center"/>
    </xf>
    <xf numFmtId="164" fontId="10" fillId="0" borderId="27" xfId="0" applyNumberFormat="1" applyFont="1" applyFill="1" applyBorder="1" applyAlignment="1">
      <alignment vertical="center"/>
    </xf>
    <xf numFmtId="0" fontId="10" fillId="0" borderId="0" xfId="0" applyFont="1" applyFill="1"/>
    <xf numFmtId="0" fontId="6" fillId="0" borderId="10" xfId="0" applyFont="1" applyFill="1" applyBorder="1"/>
    <xf numFmtId="0" fontId="6" fillId="0" borderId="0" xfId="0" applyFont="1" applyFill="1" applyBorder="1"/>
    <xf numFmtId="2" fontId="0" fillId="0" borderId="0" xfId="0" applyNumberFormat="1" applyFill="1" applyBorder="1"/>
    <xf numFmtId="2" fontId="17" fillId="0" borderId="0" xfId="0" applyNumberFormat="1" applyFont="1" applyFill="1" applyBorder="1"/>
    <xf numFmtId="2" fontId="17" fillId="0" borderId="15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5" fillId="0" borderId="0" xfId="0" applyFont="1" applyFill="1" applyBorder="1"/>
    <xf numFmtId="0" fontId="11" fillId="0" borderId="0" xfId="0" applyFont="1" applyFill="1" applyBorder="1" applyAlignment="1"/>
    <xf numFmtId="0" fontId="23" fillId="0" borderId="1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vertical="center"/>
    </xf>
    <xf numFmtId="0" fontId="0" fillId="8" borderId="0" xfId="0" applyFill="1"/>
    <xf numFmtId="164" fontId="10" fillId="8" borderId="23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Border="1" applyAlignment="1"/>
    <xf numFmtId="0" fontId="0" fillId="0" borderId="0" xfId="0" applyAlignment="1"/>
    <xf numFmtId="0" fontId="7" fillId="0" borderId="0" xfId="0" applyFont="1" applyBorder="1" applyAlignment="1"/>
  </cellXfs>
  <cellStyles count="1">
    <cellStyle name="Normal" xfId="0" builtinId="0"/>
  </cellStyles>
  <dxfs count="5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FEBC9"/>
      <rgbColor rgb="FFF2F2F2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0.24885765917709535</c:v>
                  </c:pt>
                  <c:pt idx="1">
                    <c:v>0.32329629069059873</c:v>
                  </c:pt>
                  <c:pt idx="2">
                    <c:v>0.26238759874079154</c:v>
                  </c:pt>
                  <c:pt idx="3">
                    <c:v>0.10944494188752377</c:v>
                  </c:pt>
                  <c:pt idx="4">
                    <c:v>0.27455380977292965</c:v>
                  </c:pt>
                  <c:pt idx="5">
                    <c:v>55.308281965402429</c:v>
                  </c:pt>
                  <c:pt idx="6">
                    <c:v>62.096369457701023</c:v>
                  </c:pt>
                  <c:pt idx="7">
                    <c:v>0.23556269966667631</c:v>
                  </c:pt>
                  <c:pt idx="8">
                    <c:v>0.1887546413960548</c:v>
                  </c:pt>
                  <c:pt idx="9">
                    <c:v>0.52063298736155561</c:v>
                  </c:pt>
                  <c:pt idx="10">
                    <c:v>0.72088612502583771</c:v>
                  </c:pt>
                  <c:pt idx="11">
                    <c:v>0.87882014915327311</c:v>
                  </c:pt>
                  <c:pt idx="12">
                    <c:v>0.26113413716198364</c:v>
                  </c:pt>
                  <c:pt idx="13">
                    <c:v>6.5950716451389987E-2</c:v>
                  </c:pt>
                  <c:pt idx="14">
                    <c:v>6.3237600265249147E-2</c:v>
                  </c:pt>
                  <c:pt idx="15">
                    <c:v>0.15180641497434127</c:v>
                  </c:pt>
                  <c:pt idx="16">
                    <c:v>0.20881631429257225</c:v>
                  </c:pt>
                  <c:pt idx="17">
                    <c:v>0.21311428204810959</c:v>
                  </c:pt>
                  <c:pt idx="18">
                    <c:v>5.0408384878121944E-2</c:v>
                  </c:pt>
                  <c:pt idx="19">
                    <c:v>3.5214487333435025E-2</c:v>
                  </c:pt>
                  <c:pt idx="20">
                    <c:v>1.1359211518641152</c:v>
                  </c:pt>
                  <c:pt idx="21">
                    <c:v>0.44384426130080401</c:v>
                  </c:pt>
                  <c:pt idx="22">
                    <c:v>0.87245081270307834</c:v>
                  </c:pt>
                  <c:pt idx="23">
                    <c:v>2.060309660717937</c:v>
                  </c:pt>
                  <c:pt idx="24">
                    <c:v>0.89557592664797525</c:v>
                  </c:pt>
                  <c:pt idx="25">
                    <c:v>0.57920480955131526</c:v>
                  </c:pt>
                  <c:pt idx="26">
                    <c:v>0.22522946376781075</c:v>
                  </c:pt>
                  <c:pt idx="27">
                    <c:v>0.1501258105887073</c:v>
                  </c:pt>
                </c:numCache>
              </c:numRef>
            </c:plus>
            <c:min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0.24885765917709535</c:v>
                  </c:pt>
                  <c:pt idx="1">
                    <c:v>0.32329629069059873</c:v>
                  </c:pt>
                  <c:pt idx="2">
                    <c:v>0.26238759874079154</c:v>
                  </c:pt>
                  <c:pt idx="3">
                    <c:v>0.10944494188752377</c:v>
                  </c:pt>
                  <c:pt idx="4">
                    <c:v>0.27455380977292965</c:v>
                  </c:pt>
                  <c:pt idx="5">
                    <c:v>55.308281965402429</c:v>
                  </c:pt>
                  <c:pt idx="6">
                    <c:v>62.096369457701023</c:v>
                  </c:pt>
                  <c:pt idx="7">
                    <c:v>0.23556269966667631</c:v>
                  </c:pt>
                  <c:pt idx="8">
                    <c:v>0.1887546413960548</c:v>
                  </c:pt>
                  <c:pt idx="9">
                    <c:v>0.52063298736155561</c:v>
                  </c:pt>
                  <c:pt idx="10">
                    <c:v>0.72088612502583771</c:v>
                  </c:pt>
                  <c:pt idx="11">
                    <c:v>0.87882014915327311</c:v>
                  </c:pt>
                  <c:pt idx="12">
                    <c:v>0.26113413716198364</c:v>
                  </c:pt>
                  <c:pt idx="13">
                    <c:v>6.5950716451389987E-2</c:v>
                  </c:pt>
                  <c:pt idx="14">
                    <c:v>6.3237600265249147E-2</c:v>
                  </c:pt>
                  <c:pt idx="15">
                    <c:v>0.15180641497434127</c:v>
                  </c:pt>
                  <c:pt idx="16">
                    <c:v>0.20881631429257225</c:v>
                  </c:pt>
                  <c:pt idx="17">
                    <c:v>0.21311428204810959</c:v>
                  </c:pt>
                  <c:pt idx="18">
                    <c:v>5.0408384878121944E-2</c:v>
                  </c:pt>
                  <c:pt idx="19">
                    <c:v>3.5214487333435025E-2</c:v>
                  </c:pt>
                  <c:pt idx="20">
                    <c:v>1.1359211518641152</c:v>
                  </c:pt>
                  <c:pt idx="21">
                    <c:v>0.44384426130080401</c:v>
                  </c:pt>
                  <c:pt idx="22">
                    <c:v>0.87245081270307834</c:v>
                  </c:pt>
                  <c:pt idx="23">
                    <c:v>2.060309660717937</c:v>
                  </c:pt>
                  <c:pt idx="24">
                    <c:v>0.89557592664797525</c:v>
                  </c:pt>
                  <c:pt idx="25">
                    <c:v>0.57920480955131526</c:v>
                  </c:pt>
                  <c:pt idx="26">
                    <c:v>0.22522946376781075</c:v>
                  </c:pt>
                  <c:pt idx="27">
                    <c:v>0.1501258105887073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1'!$O$16:$O$22,'Plate 1'!$O$24:$O$30,'Plate 1'!$O$32:$O$38,'Plate 1'!$O$40:$O$46)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('Plate 1'!$Y$16:$Y$22,'Plate 1'!$Y$24:$Y$30,'Plate 1'!$Y$32:$Y$38,'Plate 1'!$Y$40:$Y$46)</c:f>
              <c:numCache>
                <c:formatCode>0.00</c:formatCode>
                <c:ptCount val="28"/>
                <c:pt idx="0">
                  <c:v>-0.26019473449803898</c:v>
                </c:pt>
                <c:pt idx="1">
                  <c:v>-0.41955975310942539</c:v>
                </c:pt>
                <c:pt idx="2">
                  <c:v>-0.85787804321043326</c:v>
                </c:pt>
                <c:pt idx="3">
                  <c:v>8.4526916961116069E-2</c:v>
                </c:pt>
                <c:pt idx="4">
                  <c:v>-1.0996547422134382</c:v>
                </c:pt>
                <c:pt idx="5">
                  <c:v>-105.09389272684123</c:v>
                </c:pt>
                <c:pt idx="6">
                  <c:v>-165.70915922535212</c:v>
                </c:pt>
                <c:pt idx="7">
                  <c:v>-0.59541329873539051</c:v>
                </c:pt>
                <c:pt idx="8">
                  <c:v>-1.0585262887213889</c:v>
                </c:pt>
                <c:pt idx="9">
                  <c:v>-1.0842083561428022</c:v>
                </c:pt>
                <c:pt idx="10">
                  <c:v>-0.73473000195914873</c:v>
                </c:pt>
                <c:pt idx="11">
                  <c:v>-1.6160304208411864</c:v>
                </c:pt>
                <c:pt idx="12">
                  <c:v>-2.0955493920244357</c:v>
                </c:pt>
                <c:pt idx="13">
                  <c:v>-1.6314871251389955</c:v>
                </c:pt>
                <c:pt idx="14">
                  <c:v>-1.118691871338598</c:v>
                </c:pt>
                <c:pt idx="15">
                  <c:v>-1.5481468043022495</c:v>
                </c:pt>
                <c:pt idx="16">
                  <c:v>-1.4710799655836966</c:v>
                </c:pt>
                <c:pt idx="17">
                  <c:v>-1.2841446439791546</c:v>
                </c:pt>
                <c:pt idx="18">
                  <c:v>-1.7303666960909607</c:v>
                </c:pt>
                <c:pt idx="19">
                  <c:v>-2.5901226566459958</c:v>
                </c:pt>
                <c:pt idx="20">
                  <c:v>-1.4433961620916496</c:v>
                </c:pt>
                <c:pt idx="21">
                  <c:v>0.18150793411412353</c:v>
                </c:pt>
                <c:pt idx="22">
                  <c:v>-0.35710352406088014</c:v>
                </c:pt>
                <c:pt idx="23">
                  <c:v>1.0976014150070055</c:v>
                </c:pt>
                <c:pt idx="24">
                  <c:v>1.2894791674250632</c:v>
                </c:pt>
                <c:pt idx="25">
                  <c:v>-1.4123382983156605</c:v>
                </c:pt>
                <c:pt idx="26">
                  <c:v>-1.3125197686914183</c:v>
                </c:pt>
                <c:pt idx="27">
                  <c:v>-1.1926013325437239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50B-9F2C-B2DDEFA8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7669"/>
        <c:axId val="13267933"/>
      </c:barChart>
      <c:catAx>
        <c:axId val="126976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67933"/>
        <c:crosses val="autoZero"/>
        <c:auto val="1"/>
        <c:lblAlgn val="ctr"/>
        <c:lblOffset val="100"/>
        <c:noMultiLvlLbl val="0"/>
      </c:catAx>
      <c:valAx>
        <c:axId val="13267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76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0.40220696285609991</c:v>
                  </c:pt>
                  <c:pt idx="1">
                    <c:v>1.142384445278517</c:v>
                  </c:pt>
                  <c:pt idx="2">
                    <c:v>1.9308707147511666</c:v>
                  </c:pt>
                  <c:pt idx="3">
                    <c:v>4.0928806557835218</c:v>
                  </c:pt>
                  <c:pt idx="4">
                    <c:v>0.44129940286536246</c:v>
                  </c:pt>
                  <c:pt idx="5">
                    <c:v>0.27359046542565019</c:v>
                  </c:pt>
                  <c:pt idx="6">
                    <c:v>0.63002063265722341</c:v>
                  </c:pt>
                  <c:pt idx="7">
                    <c:v>0.68459864346366528</c:v>
                  </c:pt>
                  <c:pt idx="8">
                    <c:v>0.4935176959501657</c:v>
                  </c:pt>
                  <c:pt idx="9">
                    <c:v>8.2679954298006911E-2</c:v>
                  </c:pt>
                  <c:pt idx="10">
                    <c:v>0.12247249456541205</c:v>
                  </c:pt>
                  <c:pt idx="11">
                    <c:v>0.25935107686523079</c:v>
                  </c:pt>
                  <c:pt idx="12">
                    <c:v>0.79143939381104822</c:v>
                  </c:pt>
                  <c:pt idx="13">
                    <c:v>0.10132202872280106</c:v>
                  </c:pt>
                  <c:pt idx="14">
                    <c:v>0.51496464947837417</c:v>
                  </c:pt>
                  <c:pt idx="15">
                    <c:v>0.52333548639058003</c:v>
                  </c:pt>
                  <c:pt idx="16">
                    <c:v>0.70422789477478409</c:v>
                  </c:pt>
                  <c:pt idx="17">
                    <c:v>0.17952279736231166</c:v>
                  </c:pt>
                  <c:pt idx="18">
                    <c:v>0.4092539699576308</c:v>
                  </c:pt>
                  <c:pt idx="19">
                    <c:v>0.11509925842943265</c:v>
                  </c:pt>
                  <c:pt idx="20">
                    <c:v>0.68546998456192942</c:v>
                  </c:pt>
                  <c:pt idx="21">
                    <c:v>0.44367796790708303</c:v>
                  </c:pt>
                  <c:pt idx="22">
                    <c:v>0.14048780599816016</c:v>
                  </c:pt>
                  <c:pt idx="23">
                    <c:v>0.14060483434339413</c:v>
                  </c:pt>
                  <c:pt idx="24">
                    <c:v>0.31928943391223374</c:v>
                  </c:pt>
                  <c:pt idx="25">
                    <c:v>0.19172815193710069</c:v>
                  </c:pt>
                  <c:pt idx="26">
                    <c:v>0.10176782141598482</c:v>
                  </c:pt>
                  <c:pt idx="27">
                    <c:v>0.79763401553421154</c:v>
                  </c:pt>
                </c:numCache>
              </c:numRef>
            </c:plus>
            <c:min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0.40220696285609991</c:v>
                  </c:pt>
                  <c:pt idx="1">
                    <c:v>1.142384445278517</c:v>
                  </c:pt>
                  <c:pt idx="2">
                    <c:v>1.9308707147511666</c:v>
                  </c:pt>
                  <c:pt idx="3">
                    <c:v>4.0928806557835218</c:v>
                  </c:pt>
                  <c:pt idx="4">
                    <c:v>0.44129940286536246</c:v>
                  </c:pt>
                  <c:pt idx="5">
                    <c:v>0.27359046542565019</c:v>
                  </c:pt>
                  <c:pt idx="6">
                    <c:v>0.63002063265722341</c:v>
                  </c:pt>
                  <c:pt idx="7">
                    <c:v>0.68459864346366528</c:v>
                  </c:pt>
                  <c:pt idx="8">
                    <c:v>0.4935176959501657</c:v>
                  </c:pt>
                  <c:pt idx="9">
                    <c:v>8.2679954298006911E-2</c:v>
                  </c:pt>
                  <c:pt idx="10">
                    <c:v>0.12247249456541205</c:v>
                  </c:pt>
                  <c:pt idx="11">
                    <c:v>0.25935107686523079</c:v>
                  </c:pt>
                  <c:pt idx="12">
                    <c:v>0.79143939381104822</c:v>
                  </c:pt>
                  <c:pt idx="13">
                    <c:v>0.10132202872280106</c:v>
                  </c:pt>
                  <c:pt idx="14">
                    <c:v>0.51496464947837417</c:v>
                  </c:pt>
                  <c:pt idx="15">
                    <c:v>0.52333548639058003</c:v>
                  </c:pt>
                  <c:pt idx="16">
                    <c:v>0.70422789477478409</c:v>
                  </c:pt>
                  <c:pt idx="17">
                    <c:v>0.17952279736231166</c:v>
                  </c:pt>
                  <c:pt idx="18">
                    <c:v>0.4092539699576308</c:v>
                  </c:pt>
                  <c:pt idx="19">
                    <c:v>0.11509925842943265</c:v>
                  </c:pt>
                  <c:pt idx="20">
                    <c:v>0.68546998456192942</c:v>
                  </c:pt>
                  <c:pt idx="21">
                    <c:v>0.44367796790708303</c:v>
                  </c:pt>
                  <c:pt idx="22">
                    <c:v>0.14048780599816016</c:v>
                  </c:pt>
                  <c:pt idx="23">
                    <c:v>0.14060483434339413</c:v>
                  </c:pt>
                  <c:pt idx="24">
                    <c:v>0.31928943391223374</c:v>
                  </c:pt>
                  <c:pt idx="25">
                    <c:v>0.19172815193710069</c:v>
                  </c:pt>
                  <c:pt idx="26">
                    <c:v>0.10176782141598482</c:v>
                  </c:pt>
                  <c:pt idx="27">
                    <c:v>0.79763401553421154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2'!$O$16:$O$22,'Plate 2'!$O$24:$O$30,'Plate 2'!$O$32:$O$38,'Plate 2'!$O$40:$O$46)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('Plate 2'!$Y$16:$Y$22,'Plate 2'!$Y$24:$Y$30,'Plate 2'!$Y$32:$Y$38,'Plate 2'!$Y$40:$Y$46)</c:f>
              <c:numCache>
                <c:formatCode>0.00</c:formatCode>
                <c:ptCount val="28"/>
                <c:pt idx="0">
                  <c:v>-0.78921024140672225</c:v>
                </c:pt>
                <c:pt idx="1">
                  <c:v>-2.4028881064535828</c:v>
                </c:pt>
                <c:pt idx="2">
                  <c:v>-0.87562539393960115</c:v>
                </c:pt>
                <c:pt idx="3">
                  <c:v>1.2536336462430686</c:v>
                </c:pt>
                <c:pt idx="4">
                  <c:v>-2.4701629475896199</c:v>
                </c:pt>
                <c:pt idx="5">
                  <c:v>-2.9770149025411969</c:v>
                </c:pt>
                <c:pt idx="6">
                  <c:v>-0.87726599205929279</c:v>
                </c:pt>
                <c:pt idx="7">
                  <c:v>-0.40340140936416208</c:v>
                </c:pt>
                <c:pt idx="8">
                  <c:v>3.3296919071461484E-2</c:v>
                </c:pt>
                <c:pt idx="9">
                  <c:v>-0.48185089052325025</c:v>
                </c:pt>
                <c:pt idx="10">
                  <c:v>-1.661234574076342E-3</c:v>
                </c:pt>
                <c:pt idx="11">
                  <c:v>0.14216453392213813</c:v>
                </c:pt>
                <c:pt idx="12">
                  <c:v>-1.3860268190369873</c:v>
                </c:pt>
                <c:pt idx="13">
                  <c:v>-0.81538758373219511</c:v>
                </c:pt>
                <c:pt idx="14">
                  <c:v>0.57006141458338344</c:v>
                </c:pt>
                <c:pt idx="15">
                  <c:v>-0.65206036588827676</c:v>
                </c:pt>
                <c:pt idx="16">
                  <c:v>-0.36626610978615326</c:v>
                </c:pt>
                <c:pt idx="17">
                  <c:v>0.24377843507363692</c:v>
                </c:pt>
                <c:pt idx="18">
                  <c:v>0.29546243495864699</c:v>
                </c:pt>
                <c:pt idx="19">
                  <c:v>-1.0532433564113171</c:v>
                </c:pt>
                <c:pt idx="20">
                  <c:v>-0.55524444036997112</c:v>
                </c:pt>
                <c:pt idx="21">
                  <c:v>4.0220449501287329E-2</c:v>
                </c:pt>
                <c:pt idx="22">
                  <c:v>-0.42304731389222877</c:v>
                </c:pt>
                <c:pt idx="23">
                  <c:v>-0.32085559201933905</c:v>
                </c:pt>
                <c:pt idx="24">
                  <c:v>0.10023125871095936</c:v>
                </c:pt>
                <c:pt idx="25">
                  <c:v>-0.47571154535823951</c:v>
                </c:pt>
                <c:pt idx="26">
                  <c:v>-1.4338105290524796</c:v>
                </c:pt>
                <c:pt idx="27">
                  <c:v>-1.230830364201543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E-47F3-9939-6D031444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7069"/>
        <c:axId val="3444288"/>
      </c:barChart>
      <c:catAx>
        <c:axId val="486870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4288"/>
        <c:crosses val="autoZero"/>
        <c:auto val="1"/>
        <c:lblAlgn val="ctr"/>
        <c:lblOffset val="100"/>
        <c:noMultiLvlLbl val="0"/>
      </c:catAx>
      <c:valAx>
        <c:axId val="3444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6870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5443</xdr:colOff>
      <xdr:row>46</xdr:row>
      <xdr:rowOff>87086</xdr:rowOff>
    </xdr:from>
    <xdr:to>
      <xdr:col>13</xdr:col>
      <xdr:colOff>490463</xdr:colOff>
      <xdr:row>63</xdr:row>
      <xdr:rowOff>159204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81BD16B-59DC-4265-BCBE-CEB94977D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" y="8844643"/>
          <a:ext cx="5721049" cy="321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21771</xdr:rowOff>
    </xdr:from>
    <xdr:to>
      <xdr:col>14</xdr:col>
      <xdr:colOff>21167</xdr:colOff>
      <xdr:row>63</xdr:row>
      <xdr:rowOff>6803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2ADE37F-3FA8-4CF6-ADB1-39E0828A1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8828"/>
          <a:ext cx="5904896" cy="3321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opLeftCell="A42" zoomScaleNormal="100" workbookViewId="0"/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>
      <c r="A3" s="2" t="s">
        <v>1</v>
      </c>
      <c r="B3" s="104"/>
      <c r="C3" s="104"/>
      <c r="D3" s="104"/>
      <c r="E3" s="121" t="s">
        <v>2</v>
      </c>
      <c r="F3" s="121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28">
      <c r="A4" s="2" t="s">
        <v>3</v>
      </c>
      <c r="B4" s="104"/>
      <c r="C4" s="104"/>
      <c r="D4" s="104"/>
      <c r="E4" s="104" t="s">
        <v>4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</row>
    <row r="5" spans="1:28">
      <c r="A5" s="2" t="s">
        <v>5</v>
      </c>
      <c r="B5" s="104"/>
      <c r="C5" s="104"/>
      <c r="D5" s="104"/>
      <c r="E5" s="104" t="s">
        <v>6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spans="1:28">
      <c r="A6" s="2" t="s">
        <v>7</v>
      </c>
      <c r="B6" s="104"/>
      <c r="C6" s="104"/>
      <c r="D6" s="104"/>
      <c r="E6" s="77" t="s">
        <v>8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spans="1:28">
      <c r="A7" s="2" t="s">
        <v>9</v>
      </c>
      <c r="B7" s="104"/>
      <c r="C7" s="104"/>
      <c r="D7" s="104"/>
      <c r="E7" s="122" t="s">
        <v>10</v>
      </c>
      <c r="F7" s="122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spans="1:28">
      <c r="A8" s="2" t="s">
        <v>11</v>
      </c>
      <c r="B8" s="104"/>
      <c r="C8" s="104"/>
      <c r="D8" s="104"/>
      <c r="E8" s="115">
        <v>44628</v>
      </c>
      <c r="F8" s="11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</row>
    <row r="10" spans="1:28">
      <c r="A10" s="2" t="s">
        <v>12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2" t="s">
        <v>13</v>
      </c>
      <c r="P10" s="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</row>
    <row r="11" spans="1:28" ht="15" customHeight="1">
      <c r="A11" s="104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104"/>
      <c r="O11" s="116" t="s">
        <v>14</v>
      </c>
      <c r="P11" s="116"/>
      <c r="Q11" s="116"/>
      <c r="R11" s="116"/>
      <c r="S11" s="104">
        <v>2216</v>
      </c>
      <c r="T11" s="104"/>
      <c r="U11" s="104"/>
      <c r="V11" s="104"/>
      <c r="W11" s="104"/>
      <c r="X11" s="104"/>
      <c r="Y11" s="104"/>
      <c r="Z11" s="104"/>
      <c r="AA11" s="104"/>
      <c r="AB11" s="104"/>
    </row>
    <row r="12" spans="1:28" ht="15" customHeight="1">
      <c r="A12" s="4" t="s">
        <v>15</v>
      </c>
      <c r="B12" s="117" t="s">
        <v>16</v>
      </c>
      <c r="C12" s="117"/>
      <c r="D12" s="117"/>
      <c r="E12" s="118" t="s">
        <v>17</v>
      </c>
      <c r="F12" s="118"/>
      <c r="G12" s="118"/>
      <c r="H12" s="118" t="s">
        <v>18</v>
      </c>
      <c r="I12" s="118"/>
      <c r="J12" s="118"/>
      <c r="K12" s="119" t="s">
        <v>19</v>
      </c>
      <c r="L12" s="119"/>
      <c r="M12" s="119"/>
      <c r="N12" s="104"/>
      <c r="O12" s="123" t="s">
        <v>20</v>
      </c>
      <c r="P12" s="123"/>
      <c r="Q12" s="123"/>
      <c r="R12" s="123"/>
      <c r="S12" s="5">
        <v>1</v>
      </c>
      <c r="T12" s="104"/>
      <c r="U12" s="104"/>
      <c r="V12" s="104"/>
      <c r="W12" s="104"/>
      <c r="X12" s="104"/>
      <c r="Y12" s="104"/>
      <c r="Z12" s="104"/>
      <c r="AA12" s="104"/>
      <c r="AB12" s="104"/>
    </row>
    <row r="13" spans="1:28" ht="15" customHeight="1">
      <c r="A13" s="4" t="s">
        <v>21</v>
      </c>
      <c r="B13" s="108" t="s">
        <v>22</v>
      </c>
      <c r="C13" s="108"/>
      <c r="D13" s="108"/>
      <c r="E13" s="109" t="s">
        <v>23</v>
      </c>
      <c r="F13" s="109"/>
      <c r="G13" s="109"/>
      <c r="H13" s="109" t="s">
        <v>24</v>
      </c>
      <c r="I13" s="109"/>
      <c r="J13" s="109"/>
      <c r="K13" s="110" t="s">
        <v>25</v>
      </c>
      <c r="L13" s="110"/>
      <c r="M13" s="110"/>
      <c r="N13" s="104"/>
      <c r="O13" s="6"/>
      <c r="P13" s="6"/>
      <c r="Q13" s="6"/>
      <c r="R13" s="6"/>
      <c r="S13" s="7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8" ht="15" customHeight="1">
      <c r="A14" s="4" t="s">
        <v>26</v>
      </c>
      <c r="B14" s="108" t="s">
        <v>27</v>
      </c>
      <c r="C14" s="108"/>
      <c r="D14" s="108"/>
      <c r="E14" s="109" t="s">
        <v>28</v>
      </c>
      <c r="F14" s="109"/>
      <c r="G14" s="109"/>
      <c r="H14" s="109" t="s">
        <v>29</v>
      </c>
      <c r="I14" s="109"/>
      <c r="J14" s="109"/>
      <c r="K14" s="110" t="s">
        <v>30</v>
      </c>
      <c r="L14" s="110"/>
      <c r="M14" s="110"/>
      <c r="N14" s="104"/>
      <c r="O14" s="111" t="s">
        <v>31</v>
      </c>
      <c r="P14" s="8"/>
      <c r="Q14" s="112" t="s">
        <v>32</v>
      </c>
      <c r="R14" s="112"/>
      <c r="S14" s="112"/>
      <c r="T14" s="9"/>
      <c r="U14" s="112" t="s">
        <v>33</v>
      </c>
      <c r="V14" s="112"/>
      <c r="W14" s="112"/>
      <c r="X14" s="9"/>
      <c r="Y14" s="113" t="s">
        <v>34</v>
      </c>
      <c r="Z14" s="113"/>
      <c r="AA14" s="114" t="s">
        <v>35</v>
      </c>
      <c r="AB14" s="114"/>
    </row>
    <row r="15" spans="1:28" ht="15" customHeight="1">
      <c r="A15" s="4" t="s">
        <v>36</v>
      </c>
      <c r="B15" s="108" t="s">
        <v>37</v>
      </c>
      <c r="C15" s="108"/>
      <c r="D15" s="108"/>
      <c r="E15" s="109" t="s">
        <v>38</v>
      </c>
      <c r="F15" s="109"/>
      <c r="G15" s="109"/>
      <c r="H15" s="109" t="s">
        <v>39</v>
      </c>
      <c r="I15" s="109"/>
      <c r="J15" s="109"/>
      <c r="K15" s="110" t="s">
        <v>40</v>
      </c>
      <c r="L15" s="110"/>
      <c r="M15" s="110"/>
      <c r="N15" s="104"/>
      <c r="O15" s="111"/>
      <c r="P15" s="103"/>
      <c r="Q15" s="10" t="s">
        <v>41</v>
      </c>
      <c r="R15" s="11" t="s">
        <v>42</v>
      </c>
      <c r="S15" s="12" t="s">
        <v>43</v>
      </c>
      <c r="T15" s="54"/>
      <c r="U15" s="10" t="s">
        <v>41</v>
      </c>
      <c r="V15" s="11" t="s">
        <v>42</v>
      </c>
      <c r="W15" s="12" t="s">
        <v>43</v>
      </c>
      <c r="X15" s="54"/>
      <c r="Y15" s="10" t="s">
        <v>41</v>
      </c>
      <c r="Z15" s="13" t="s">
        <v>43</v>
      </c>
      <c r="AA15" s="14" t="s">
        <v>44</v>
      </c>
      <c r="AB15" s="14" t="s">
        <v>45</v>
      </c>
    </row>
    <row r="16" spans="1:28" ht="15" customHeight="1">
      <c r="A16" s="4" t="s">
        <v>46</v>
      </c>
      <c r="B16" s="108" t="s">
        <v>47</v>
      </c>
      <c r="C16" s="108"/>
      <c r="D16" s="108"/>
      <c r="E16" s="109" t="s">
        <v>48</v>
      </c>
      <c r="F16" s="109"/>
      <c r="G16" s="109"/>
      <c r="H16" s="109" t="s">
        <v>49</v>
      </c>
      <c r="I16" s="109"/>
      <c r="J16" s="109"/>
      <c r="K16" s="110" t="s">
        <v>50</v>
      </c>
      <c r="L16" s="110"/>
      <c r="M16" s="110"/>
      <c r="N16" s="104"/>
      <c r="O16" s="88" t="str">
        <f t="shared" ref="O16:O23" si="0">B12</f>
        <v>C122–A001</v>
      </c>
      <c r="P16" s="89"/>
      <c r="Q16" s="90">
        <f t="shared" ref="Q16:Q23" si="1">AVERAGE(B36:D36)</f>
        <v>-1.6521326364023032</v>
      </c>
      <c r="R16" s="90">
        <f t="shared" ref="R16:R22" si="2">Q16-$Q$23</f>
        <v>0.13838196759543675</v>
      </c>
      <c r="S16" s="90">
        <f t="shared" ref="S16:S23" si="3">_xlfn.STDEV.P(B36:D36)</f>
        <v>0.13235245745674637</v>
      </c>
      <c r="T16" s="90"/>
      <c r="U16" s="90">
        <f t="shared" ref="U16:U23" si="4">AVERAGE((B36/B23),(C36/C23),(D36/D23))</f>
        <v>-6.8838859850095959</v>
      </c>
      <c r="V16" s="90">
        <f t="shared" ref="V16:V22" si="5">-(U16-$U$23)</f>
        <v>-0.57659153164765442</v>
      </c>
      <c r="W16" s="90">
        <f t="shared" ref="W16:W23" si="6">_xlfn.STDEV.P((B36/B23),(C36/C23),(D36/D23))</f>
        <v>0.55146857273644334</v>
      </c>
      <c r="X16" s="90"/>
      <c r="Y16" s="91">
        <f t="shared" ref="Y16:Y47" si="7">V16/($S$11*$S$12)*1000</f>
        <v>-0.26019473449803898</v>
      </c>
      <c r="Z16" s="92">
        <f t="shared" ref="Z16:Z47" si="8">W16/($S$11*$S$12)*1000</f>
        <v>0.24885765917709535</v>
      </c>
      <c r="AA16" s="20" t="str">
        <f>IF(AND(Y16&gt;(Z16*5),Y16&gt;($Y$23/2)),"Hit","")</f>
        <v/>
      </c>
      <c r="AB16" s="21" t="str">
        <f>IF(AND(Y16&gt;(Z16*3),Y16&gt;($Y$23/2)),"Hit","")</f>
        <v/>
      </c>
    </row>
    <row r="17" spans="1:28" ht="15" customHeight="1">
      <c r="A17" s="4" t="s">
        <v>51</v>
      </c>
      <c r="B17" s="108" t="s">
        <v>52</v>
      </c>
      <c r="C17" s="108"/>
      <c r="D17" s="108"/>
      <c r="E17" s="109" t="s">
        <v>53</v>
      </c>
      <c r="F17" s="109"/>
      <c r="G17" s="109"/>
      <c r="H17" s="109" t="s">
        <v>54</v>
      </c>
      <c r="I17" s="109"/>
      <c r="J17" s="109"/>
      <c r="K17" s="110" t="s">
        <v>55</v>
      </c>
      <c r="L17" s="110"/>
      <c r="M17" s="110"/>
      <c r="N17" s="104"/>
      <c r="O17" s="88" t="str">
        <f t="shared" si="0"/>
        <v>C122–A002</v>
      </c>
      <c r="P17" s="89"/>
      <c r="Q17" s="90">
        <f t="shared" si="1"/>
        <v>-1.5673759449040234</v>
      </c>
      <c r="R17" s="90">
        <f t="shared" si="2"/>
        <v>0.22313865909371655</v>
      </c>
      <c r="S17" s="90">
        <f t="shared" si="3"/>
        <v>0.17194189924088649</v>
      </c>
      <c r="T17" s="90"/>
      <c r="U17" s="90">
        <f t="shared" si="4"/>
        <v>-6.5307331037667637</v>
      </c>
      <c r="V17" s="90">
        <f t="shared" si="5"/>
        <v>-0.92974441289048659</v>
      </c>
      <c r="W17" s="90">
        <f t="shared" si="6"/>
        <v>0.71642458017036681</v>
      </c>
      <c r="X17" s="90"/>
      <c r="Y17" s="91">
        <f t="shared" si="7"/>
        <v>-0.41955975310942539</v>
      </c>
      <c r="Z17" s="92">
        <f t="shared" si="8"/>
        <v>0.32329629069059873</v>
      </c>
      <c r="AA17" s="20" t="str">
        <f>IF(AND(Y17&gt;(Z17*5),Y17&gt;($Y$23/2)),"Hit","")</f>
        <v/>
      </c>
      <c r="AB17" s="21" t="str">
        <f>IF(AND(Y17&gt;(Z17*3),Y17&gt;($Y$23/2)),"Hit","")</f>
        <v/>
      </c>
    </row>
    <row r="18" spans="1:28" ht="15" customHeight="1">
      <c r="A18" s="4" t="s">
        <v>56</v>
      </c>
      <c r="B18" s="108" t="s">
        <v>57</v>
      </c>
      <c r="C18" s="108"/>
      <c r="D18" s="108"/>
      <c r="E18" s="109" t="s">
        <v>58</v>
      </c>
      <c r="F18" s="109"/>
      <c r="G18" s="109"/>
      <c r="H18" s="109" t="s">
        <v>59</v>
      </c>
      <c r="I18" s="109"/>
      <c r="J18" s="109"/>
      <c r="K18" s="110" t="s">
        <v>60</v>
      </c>
      <c r="L18" s="110"/>
      <c r="M18" s="110"/>
      <c r="N18" s="104"/>
      <c r="O18" s="88" t="str">
        <f t="shared" si="0"/>
        <v>C122–A006</v>
      </c>
      <c r="P18" s="89"/>
      <c r="Q18" s="90">
        <f t="shared" si="1"/>
        <v>-1.3342607454967033</v>
      </c>
      <c r="R18" s="90">
        <f t="shared" si="2"/>
        <v>0.45625385850103672</v>
      </c>
      <c r="S18" s="90">
        <f t="shared" si="3"/>
        <v>0.13954822051430074</v>
      </c>
      <c r="T18" s="90"/>
      <c r="U18" s="90">
        <f t="shared" si="4"/>
        <v>-5.5594197729029302</v>
      </c>
      <c r="V18" s="90">
        <f t="shared" si="5"/>
        <v>-1.9010577437543201</v>
      </c>
      <c r="W18" s="90">
        <f t="shared" si="6"/>
        <v>0.58145091880959399</v>
      </c>
      <c r="X18" s="90"/>
      <c r="Y18" s="91">
        <f t="shared" si="7"/>
        <v>-0.85787804321043326</v>
      </c>
      <c r="Z18" s="92">
        <f t="shared" si="8"/>
        <v>0.26238759874079154</v>
      </c>
      <c r="AA18" s="20" t="str">
        <f>IF(AND(Y18&gt;(Z18*5),Y18&gt;($Y$23/2)),"Hit","")</f>
        <v/>
      </c>
      <c r="AB18" s="21" t="str">
        <f>IF(AND(Y18&gt;(Z18*3),Y18&gt;($Y$23/2)),"Hit","")</f>
        <v/>
      </c>
    </row>
    <row r="19" spans="1:28" ht="15" customHeight="1">
      <c r="A19" s="4" t="s">
        <v>61</v>
      </c>
      <c r="B19" s="105" t="s">
        <v>62</v>
      </c>
      <c r="C19" s="105"/>
      <c r="D19" s="105"/>
      <c r="E19" s="106" t="s">
        <v>63</v>
      </c>
      <c r="F19" s="106"/>
      <c r="G19" s="106"/>
      <c r="H19" s="106" t="s">
        <v>64</v>
      </c>
      <c r="I19" s="106"/>
      <c r="J19" s="106"/>
      <c r="K19" s="107" t="s">
        <v>65</v>
      </c>
      <c r="L19" s="107"/>
      <c r="M19" s="107"/>
      <c r="N19" s="104"/>
      <c r="O19" s="88" t="str">
        <f t="shared" si="0"/>
        <v>C122–A011</v>
      </c>
      <c r="P19" s="89"/>
      <c r="Q19" s="90">
        <f t="shared" si="1"/>
        <v>-1.8354693995143398</v>
      </c>
      <c r="R19" s="90">
        <f t="shared" si="2"/>
        <v>-4.4954795516599866E-2</v>
      </c>
      <c r="S19" s="90">
        <f t="shared" si="3"/>
        <v>5.8207197893460579E-2</v>
      </c>
      <c r="T19" s="90"/>
      <c r="U19" s="90">
        <f t="shared" si="4"/>
        <v>-7.6477891646430836</v>
      </c>
      <c r="V19" s="90">
        <f t="shared" si="5"/>
        <v>0.18731164798583322</v>
      </c>
      <c r="W19" s="90">
        <f t="shared" si="6"/>
        <v>0.24252999122275265</v>
      </c>
      <c r="X19" s="90"/>
      <c r="Y19" s="91">
        <f t="shared" si="7"/>
        <v>8.4526916961116069E-2</v>
      </c>
      <c r="Z19" s="92">
        <f t="shared" si="8"/>
        <v>0.10944494188752377</v>
      </c>
      <c r="AA19" s="20" t="str">
        <f>IF(AND(Y19&gt;(Z19*5),Y19&gt;($Y$23/2)),"Hit","")</f>
        <v/>
      </c>
      <c r="AB19" s="21" t="str">
        <f>IF(AND(Y19&gt;(Z19*3),Y19&gt;($Y$23/2)),"Hit","")</f>
        <v/>
      </c>
    </row>
    <row r="20" spans="1:28" ht="1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88" t="str">
        <f t="shared" si="0"/>
        <v>C122–A025</v>
      </c>
      <c r="P20" s="89"/>
      <c r="Q20" s="90">
        <f t="shared" si="1"/>
        <v>-1.205674225898945</v>
      </c>
      <c r="R20" s="90">
        <f t="shared" si="2"/>
        <v>0.58484037809879497</v>
      </c>
      <c r="S20" s="90">
        <f t="shared" si="3"/>
        <v>0.14601869818963498</v>
      </c>
      <c r="T20" s="90"/>
      <c r="U20" s="90">
        <f t="shared" si="4"/>
        <v>-5.0236426079122714</v>
      </c>
      <c r="V20" s="90">
        <f t="shared" si="5"/>
        <v>-2.436834908744979</v>
      </c>
      <c r="W20" s="90">
        <f t="shared" si="6"/>
        <v>0.60841124245681211</v>
      </c>
      <c r="X20" s="90"/>
      <c r="Y20" s="91">
        <f t="shared" si="7"/>
        <v>-1.0996547422134382</v>
      </c>
      <c r="Z20" s="92">
        <f t="shared" si="8"/>
        <v>0.27455380977292965</v>
      </c>
      <c r="AA20" s="20" t="str">
        <f>IF(AND(Y20&gt;(Z20*5),Y20&gt;($Y$23/2)),"Hit","")</f>
        <v/>
      </c>
      <c r="AB20" s="21" t="str">
        <f>IF(AND(Y20&gt;(Z20*3),Y20&gt;($Y$23/2)),"Hit","")</f>
        <v/>
      </c>
    </row>
    <row r="21" spans="1:28" ht="15" customHeight="1">
      <c r="A21" s="2" t="s">
        <v>66</v>
      </c>
      <c r="B21" s="104"/>
      <c r="C21" s="104"/>
      <c r="D21" s="104"/>
      <c r="E21" s="27" t="s">
        <v>67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5" t="str">
        <f t="shared" si="0"/>
        <v>C122–A030</v>
      </c>
      <c r="P21" s="16"/>
      <c r="Q21" s="17">
        <f t="shared" si="1"/>
        <v>54.102621303845503</v>
      </c>
      <c r="R21" s="17">
        <f t="shared" si="2"/>
        <v>55.893135907843245</v>
      </c>
      <c r="S21" s="17">
        <f t="shared" si="3"/>
        <v>29.415156680479612</v>
      </c>
      <c r="T21" s="17"/>
      <c r="U21" s="17">
        <f t="shared" si="4"/>
        <v>225.42758876602292</v>
      </c>
      <c r="V21" s="17">
        <f t="shared" si="5"/>
        <v>-232.88806628268017</v>
      </c>
      <c r="W21" s="17">
        <f t="shared" si="6"/>
        <v>122.56315283533179</v>
      </c>
      <c r="X21" s="17"/>
      <c r="Y21" s="18">
        <f t="shared" si="7"/>
        <v>-105.09389272684123</v>
      </c>
      <c r="Z21" s="19">
        <f t="shared" si="8"/>
        <v>55.308281965402429</v>
      </c>
      <c r="AA21" s="20"/>
      <c r="AB21" s="21"/>
    </row>
    <row r="22" spans="1:28" ht="15" customHeight="1" thickBot="1">
      <c r="A22" s="104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104"/>
      <c r="O22" s="15" t="str">
        <f t="shared" si="0"/>
        <v>C122–A036</v>
      </c>
      <c r="P22" s="16"/>
      <c r="Q22" s="17">
        <f t="shared" si="1"/>
        <v>86.340244638413537</v>
      </c>
      <c r="R22" s="17">
        <f t="shared" si="2"/>
        <v>88.130759242411273</v>
      </c>
      <c r="S22" s="17">
        <f t="shared" si="3"/>
        <v>33.025333132383707</v>
      </c>
      <c r="T22" s="17"/>
      <c r="U22" s="17">
        <f t="shared" si="4"/>
        <v>359.75101932672305</v>
      </c>
      <c r="V22" s="17">
        <f t="shared" si="5"/>
        <v>-367.2114968433803</v>
      </c>
      <c r="W22" s="17">
        <f t="shared" si="6"/>
        <v>137.60555471826547</v>
      </c>
      <c r="X22" s="17"/>
      <c r="Y22" s="18">
        <f t="shared" si="7"/>
        <v>-165.70915922535212</v>
      </c>
      <c r="Z22" s="19">
        <f t="shared" si="8"/>
        <v>62.096369457701023</v>
      </c>
      <c r="AA22" s="20"/>
      <c r="AB22" s="21"/>
    </row>
    <row r="23" spans="1:28" ht="15" customHeight="1">
      <c r="A23" s="4" t="s">
        <v>15</v>
      </c>
      <c r="B23" s="28">
        <v>0.24</v>
      </c>
      <c r="C23" s="29">
        <v>0.24</v>
      </c>
      <c r="D23" s="29">
        <v>0.24</v>
      </c>
      <c r="E23" s="29">
        <v>0.24</v>
      </c>
      <c r="F23" s="29">
        <v>0.24</v>
      </c>
      <c r="G23" s="29">
        <v>0.24</v>
      </c>
      <c r="H23" s="29">
        <v>0.24</v>
      </c>
      <c r="I23" s="29">
        <v>0.24</v>
      </c>
      <c r="J23" s="29">
        <v>0.24</v>
      </c>
      <c r="K23" s="29">
        <v>0.24</v>
      </c>
      <c r="L23" s="29">
        <v>0.24</v>
      </c>
      <c r="M23" s="30">
        <v>0.24</v>
      </c>
      <c r="N23" s="104"/>
      <c r="O23" s="31" t="str">
        <f t="shared" si="0"/>
        <v>C122 w/o amine</v>
      </c>
      <c r="P23" s="32"/>
      <c r="Q23" s="33">
        <f t="shared" si="1"/>
        <v>-1.79051460399774</v>
      </c>
      <c r="R23" s="33"/>
      <c r="S23" s="33">
        <f t="shared" si="3"/>
        <v>0.51485709663567847</v>
      </c>
      <c r="T23" s="33"/>
      <c r="U23" s="33">
        <f t="shared" si="4"/>
        <v>-7.4604775166572503</v>
      </c>
      <c r="V23" s="33">
        <f>-U23</f>
        <v>7.4604775166572503</v>
      </c>
      <c r="W23" s="33">
        <f t="shared" si="6"/>
        <v>2.1452379026486645</v>
      </c>
      <c r="X23" s="33"/>
      <c r="Y23" s="33">
        <f t="shared" si="7"/>
        <v>3.3666414786359433</v>
      </c>
      <c r="Z23" s="34">
        <f t="shared" si="8"/>
        <v>0.96806764559957792</v>
      </c>
      <c r="AA23" s="20"/>
      <c r="AB23" s="104"/>
    </row>
    <row r="24" spans="1:28" ht="15" customHeight="1">
      <c r="A24" s="4" t="s">
        <v>21</v>
      </c>
      <c r="B24" s="35">
        <v>0.24</v>
      </c>
      <c r="C24" s="36">
        <v>0.24</v>
      </c>
      <c r="D24" s="36">
        <v>0.24</v>
      </c>
      <c r="E24" s="36">
        <v>0.24</v>
      </c>
      <c r="F24" s="36">
        <v>0.24</v>
      </c>
      <c r="G24" s="36">
        <v>0.24</v>
      </c>
      <c r="H24" s="36">
        <v>0.24</v>
      </c>
      <c r="I24" s="36">
        <v>0.24</v>
      </c>
      <c r="J24" s="36">
        <v>0.24</v>
      </c>
      <c r="K24" s="36">
        <v>0.24</v>
      </c>
      <c r="L24" s="36">
        <v>0.24</v>
      </c>
      <c r="M24" s="37">
        <v>0.24</v>
      </c>
      <c r="N24" s="104"/>
      <c r="O24" s="88" t="str">
        <f t="shared" ref="O24:O31" si="9">E12</f>
        <v>C003–A001</v>
      </c>
      <c r="P24" s="93"/>
      <c r="Q24" s="94">
        <f t="shared" ref="Q24:Q31" si="10">AVERAGE(E36:G36)</f>
        <v>-1.6302643673430266</v>
      </c>
      <c r="R24" s="94">
        <f t="shared" ref="R24:R30" si="11">Q24-$Q$31</f>
        <v>0.31666460879943004</v>
      </c>
      <c r="S24" s="90">
        <f t="shared" ref="S24:S31" si="12">_xlfn.STDEV.P(E36:G36)</f>
        <v>0.1252816661907252</v>
      </c>
      <c r="T24" s="93"/>
      <c r="U24" s="90">
        <f t="shared" ref="U24:U31" si="13">AVERAGE((E36/E23),(F36/F23),(G36/G23))</f>
        <v>-6.7927681972626113</v>
      </c>
      <c r="V24" s="94">
        <f t="shared" ref="V24:V30" si="14">-(U24-$U$31)</f>
        <v>-1.3194358699976254</v>
      </c>
      <c r="W24" s="90">
        <f t="shared" ref="W24:W31" si="15">_xlfn.STDEV.P((E36/E23),(F36/F23),(G36/G23))</f>
        <v>0.52200694246135471</v>
      </c>
      <c r="X24" s="93"/>
      <c r="Y24" s="91">
        <f t="shared" si="7"/>
        <v>-0.59541329873539051</v>
      </c>
      <c r="Z24" s="92">
        <f t="shared" si="8"/>
        <v>0.23556269966667631</v>
      </c>
      <c r="AA24" s="20" t="str">
        <f t="shared" ref="AA24:AA30" si="16">IF(AND(Y24&gt;(Z24*5),Y24&gt;($Y$31/2)),"Hit","")</f>
        <v/>
      </c>
      <c r="AB24" s="21" t="str">
        <f t="shared" ref="AB24:AB30" si="17">IF(AND(Y24&gt;(Z24*3),Y24&gt;($Y$31/2)),"Hit","")</f>
        <v/>
      </c>
    </row>
    <row r="25" spans="1:28" ht="15" customHeight="1">
      <c r="A25" s="4" t="s">
        <v>26</v>
      </c>
      <c r="B25" s="35">
        <v>0.24</v>
      </c>
      <c r="C25" s="36">
        <v>0.24</v>
      </c>
      <c r="D25" s="36">
        <v>0.24</v>
      </c>
      <c r="E25" s="36">
        <v>0.24</v>
      </c>
      <c r="F25" s="36">
        <v>0.24</v>
      </c>
      <c r="G25" s="36">
        <v>0.24</v>
      </c>
      <c r="H25" s="36">
        <v>0.24</v>
      </c>
      <c r="I25" s="36">
        <v>0.24</v>
      </c>
      <c r="J25" s="36">
        <v>0.24</v>
      </c>
      <c r="K25" s="36">
        <v>0.24</v>
      </c>
      <c r="L25" s="36">
        <v>0.24</v>
      </c>
      <c r="M25" s="37">
        <v>0.24</v>
      </c>
      <c r="N25" s="104"/>
      <c r="O25" s="88" t="str">
        <f t="shared" si="9"/>
        <v>C003–A002</v>
      </c>
      <c r="P25" s="93"/>
      <c r="Q25" s="94">
        <f t="shared" si="10"/>
        <v>-1.3839623547488733</v>
      </c>
      <c r="R25" s="94">
        <f t="shared" si="11"/>
        <v>0.56296662139358333</v>
      </c>
      <c r="S25" s="90">
        <f t="shared" si="12"/>
        <v>0.10038726848007787</v>
      </c>
      <c r="T25" s="93"/>
      <c r="U25" s="90">
        <f t="shared" si="13"/>
        <v>-5.7665098114536386</v>
      </c>
      <c r="V25" s="94">
        <f t="shared" si="14"/>
        <v>-2.3456942558065981</v>
      </c>
      <c r="W25" s="90">
        <f t="shared" si="15"/>
        <v>0.41828028533365746</v>
      </c>
      <c r="X25" s="93"/>
      <c r="Y25" s="91">
        <f t="shared" si="7"/>
        <v>-1.0585262887213889</v>
      </c>
      <c r="Z25" s="92">
        <f t="shared" si="8"/>
        <v>0.1887546413960548</v>
      </c>
      <c r="AA25" s="20" t="str">
        <f t="shared" si="16"/>
        <v/>
      </c>
      <c r="AB25" s="21" t="str">
        <f t="shared" si="17"/>
        <v/>
      </c>
    </row>
    <row r="26" spans="1:28" ht="15" customHeight="1">
      <c r="A26" s="4" t="s">
        <v>36</v>
      </c>
      <c r="B26" s="35">
        <v>0.24</v>
      </c>
      <c r="C26" s="36">
        <v>0.24</v>
      </c>
      <c r="D26" s="36">
        <v>0.24</v>
      </c>
      <c r="E26" s="36">
        <v>0.24</v>
      </c>
      <c r="F26" s="36">
        <v>0.24</v>
      </c>
      <c r="G26" s="36">
        <v>0.24</v>
      </c>
      <c r="H26" s="36">
        <v>0.24</v>
      </c>
      <c r="I26" s="36">
        <v>0.24</v>
      </c>
      <c r="J26" s="36">
        <v>0.24</v>
      </c>
      <c r="K26" s="36">
        <v>0.24</v>
      </c>
      <c r="L26" s="36">
        <v>0.24</v>
      </c>
      <c r="M26" s="37">
        <v>0.24</v>
      </c>
      <c r="N26" s="104"/>
      <c r="O26" s="88" t="str">
        <f t="shared" si="9"/>
        <v>C003–A006</v>
      </c>
      <c r="P26" s="93"/>
      <c r="Q26" s="94">
        <f t="shared" si="10"/>
        <v>-1.3703036040114684</v>
      </c>
      <c r="R26" s="94">
        <f t="shared" si="11"/>
        <v>0.57662537213098819</v>
      </c>
      <c r="S26" s="90">
        <f t="shared" si="12"/>
        <v>0.27689344799837096</v>
      </c>
      <c r="T26" s="93"/>
      <c r="U26" s="90">
        <f t="shared" si="13"/>
        <v>-5.7095983500477869</v>
      </c>
      <c r="V26" s="94">
        <f t="shared" si="14"/>
        <v>-2.4026057172124498</v>
      </c>
      <c r="W26" s="90">
        <f t="shared" si="15"/>
        <v>1.1537226999932073</v>
      </c>
      <c r="X26" s="93"/>
      <c r="Y26" s="91">
        <f t="shared" si="7"/>
        <v>-1.0842083561428022</v>
      </c>
      <c r="Z26" s="92">
        <f t="shared" si="8"/>
        <v>0.52063298736155561</v>
      </c>
      <c r="AA26" s="20" t="str">
        <f t="shared" si="16"/>
        <v/>
      </c>
      <c r="AB26" s="21" t="str">
        <f t="shared" si="17"/>
        <v/>
      </c>
    </row>
    <row r="27" spans="1:28" ht="15" customHeight="1">
      <c r="A27" s="4" t="s">
        <v>46</v>
      </c>
      <c r="B27" s="35">
        <v>0.24</v>
      </c>
      <c r="C27" s="36">
        <v>0.24</v>
      </c>
      <c r="D27" s="36">
        <v>0.24</v>
      </c>
      <c r="E27" s="36">
        <v>0.24</v>
      </c>
      <c r="F27" s="36">
        <v>0.24</v>
      </c>
      <c r="G27" s="36">
        <v>0.24</v>
      </c>
      <c r="H27" s="36">
        <v>0.24</v>
      </c>
      <c r="I27" s="36">
        <v>0.24</v>
      </c>
      <c r="J27" s="36">
        <v>0.24</v>
      </c>
      <c r="K27" s="36">
        <v>0.24</v>
      </c>
      <c r="L27" s="36">
        <v>0.24</v>
      </c>
      <c r="M27" s="37">
        <v>0.24</v>
      </c>
      <c r="N27" s="104"/>
      <c r="O27" s="88" t="str">
        <f t="shared" si="9"/>
        <v>C003–A011</v>
      </c>
      <c r="P27" s="93"/>
      <c r="Q27" s="94">
        <f t="shared" si="10"/>
        <v>-1.5561701719005034</v>
      </c>
      <c r="R27" s="94">
        <f t="shared" si="11"/>
        <v>0.39075880424195319</v>
      </c>
      <c r="S27" s="90">
        <f t="shared" si="12"/>
        <v>0.38339607673374104</v>
      </c>
      <c r="T27" s="93"/>
      <c r="U27" s="90">
        <f t="shared" si="13"/>
        <v>-6.484042382918763</v>
      </c>
      <c r="V27" s="94">
        <f t="shared" si="14"/>
        <v>-1.6281616843414737</v>
      </c>
      <c r="W27" s="90">
        <f t="shared" si="15"/>
        <v>1.5974836530572563</v>
      </c>
      <c r="X27" s="93"/>
      <c r="Y27" s="91">
        <f t="shared" si="7"/>
        <v>-0.73473000195914873</v>
      </c>
      <c r="Z27" s="92">
        <f t="shared" si="8"/>
        <v>0.72088612502583771</v>
      </c>
      <c r="AA27" s="20" t="str">
        <f t="shared" si="16"/>
        <v/>
      </c>
      <c r="AB27" s="21" t="str">
        <f t="shared" si="17"/>
        <v/>
      </c>
    </row>
    <row r="28" spans="1:28" ht="15" customHeight="1">
      <c r="A28" s="4" t="s">
        <v>51</v>
      </c>
      <c r="B28" s="40">
        <v>0.24</v>
      </c>
      <c r="C28" s="41">
        <v>0.24</v>
      </c>
      <c r="D28" s="41">
        <v>0.24</v>
      </c>
      <c r="E28" s="36">
        <v>0.24</v>
      </c>
      <c r="F28" s="36">
        <v>0.24</v>
      </c>
      <c r="G28" s="36">
        <v>0.24</v>
      </c>
      <c r="H28" s="36">
        <v>0.24</v>
      </c>
      <c r="I28" s="36">
        <v>0.24</v>
      </c>
      <c r="J28" s="36">
        <v>0.24</v>
      </c>
      <c r="K28" s="36">
        <v>0.24</v>
      </c>
      <c r="L28" s="36">
        <v>0.24</v>
      </c>
      <c r="M28" s="37">
        <v>0.24</v>
      </c>
      <c r="N28" s="104"/>
      <c r="O28" s="88" t="str">
        <f t="shared" si="9"/>
        <v>C003–A025</v>
      </c>
      <c r="P28" s="93"/>
      <c r="Q28" s="94">
        <f t="shared" si="10"/>
        <v>-1.0874593571222801</v>
      </c>
      <c r="R28" s="94">
        <f t="shared" si="11"/>
        <v>0.85946961902017649</v>
      </c>
      <c r="S28" s="90">
        <f t="shared" si="12"/>
        <v>0.46739170812567665</v>
      </c>
      <c r="T28" s="93"/>
      <c r="U28" s="90">
        <f t="shared" si="13"/>
        <v>-4.5310806546761677</v>
      </c>
      <c r="V28" s="94">
        <f t="shared" si="14"/>
        <v>-3.581123412584069</v>
      </c>
      <c r="W28" s="90">
        <f t="shared" si="15"/>
        <v>1.9474654505236533</v>
      </c>
      <c r="X28" s="93"/>
      <c r="Y28" s="91">
        <f t="shared" si="7"/>
        <v>-1.6160304208411864</v>
      </c>
      <c r="Z28" s="92">
        <f t="shared" si="8"/>
        <v>0.87882014915327311</v>
      </c>
      <c r="AA28" s="20" t="str">
        <f t="shared" si="16"/>
        <v/>
      </c>
      <c r="AB28" s="21" t="str">
        <f t="shared" si="17"/>
        <v/>
      </c>
    </row>
    <row r="29" spans="1:28" ht="15" customHeight="1">
      <c r="A29" s="4" t="s">
        <v>56</v>
      </c>
      <c r="B29" s="40">
        <v>0.24</v>
      </c>
      <c r="C29" s="41">
        <v>0.24</v>
      </c>
      <c r="D29" s="41">
        <v>0.24</v>
      </c>
      <c r="E29" s="36">
        <v>0.24</v>
      </c>
      <c r="F29" s="36">
        <v>0.24</v>
      </c>
      <c r="G29" s="36">
        <v>0.24</v>
      </c>
      <c r="H29" s="36">
        <v>0.24</v>
      </c>
      <c r="I29" s="36">
        <v>0.24</v>
      </c>
      <c r="J29" s="36">
        <v>0.24</v>
      </c>
      <c r="K29" s="36">
        <v>0.24</v>
      </c>
      <c r="L29" s="36">
        <v>0.24</v>
      </c>
      <c r="M29" s="37">
        <v>0.24</v>
      </c>
      <c r="N29" s="104"/>
      <c r="O29" s="88" t="str">
        <f t="shared" si="9"/>
        <v>C003–A030</v>
      </c>
      <c r="P29" s="95"/>
      <c r="Q29" s="94">
        <f t="shared" si="10"/>
        <v>-0.83243198748818104</v>
      </c>
      <c r="R29" s="94">
        <f t="shared" si="11"/>
        <v>1.1144969886542757</v>
      </c>
      <c r="S29" s="90">
        <f t="shared" si="12"/>
        <v>0.13888157950822974</v>
      </c>
      <c r="T29" s="93"/>
      <c r="U29" s="90">
        <f t="shared" si="13"/>
        <v>-3.4684666145340874</v>
      </c>
      <c r="V29" s="94">
        <f t="shared" si="14"/>
        <v>-4.6437374527261497</v>
      </c>
      <c r="W29" s="90">
        <f t="shared" si="15"/>
        <v>0.57867324795095576</v>
      </c>
      <c r="X29" s="93"/>
      <c r="Y29" s="91">
        <f t="shared" si="7"/>
        <v>-2.0955493920244357</v>
      </c>
      <c r="Z29" s="92">
        <f t="shared" si="8"/>
        <v>0.26113413716198364</v>
      </c>
      <c r="AA29" s="20" t="str">
        <f t="shared" si="16"/>
        <v/>
      </c>
      <c r="AB29" s="21" t="str">
        <f t="shared" si="17"/>
        <v/>
      </c>
    </row>
    <row r="30" spans="1:28" ht="15" customHeight="1" thickBot="1">
      <c r="A30" s="4" t="s">
        <v>61</v>
      </c>
      <c r="B30" s="43">
        <v>0.24</v>
      </c>
      <c r="C30" s="44">
        <v>0.24</v>
      </c>
      <c r="D30" s="44">
        <v>0.24</v>
      </c>
      <c r="E30" s="44">
        <v>0.24</v>
      </c>
      <c r="F30" s="44">
        <v>0.24</v>
      </c>
      <c r="G30" s="44">
        <v>0.24</v>
      </c>
      <c r="H30" s="44">
        <v>0.24</v>
      </c>
      <c r="I30" s="44">
        <v>0.24</v>
      </c>
      <c r="J30" s="44">
        <v>0.24</v>
      </c>
      <c r="K30" s="44">
        <v>0.24</v>
      </c>
      <c r="L30" s="44">
        <v>0.24</v>
      </c>
      <c r="M30" s="45">
        <v>0.24</v>
      </c>
      <c r="N30" s="104"/>
      <c r="O30" s="88" t="str">
        <f t="shared" si="9"/>
        <v>C003–A036</v>
      </c>
      <c r="P30" s="96"/>
      <c r="Q30" s="94">
        <f t="shared" si="10"/>
        <v>-1.0792388635085333</v>
      </c>
      <c r="R30" s="94">
        <f t="shared" si="11"/>
        <v>0.86769011263392337</v>
      </c>
      <c r="S30" s="90">
        <f t="shared" si="12"/>
        <v>3.5075229037507212E-2</v>
      </c>
      <c r="T30" s="96"/>
      <c r="U30" s="90">
        <f t="shared" si="13"/>
        <v>-4.4968285979522227</v>
      </c>
      <c r="V30" s="94">
        <f t="shared" si="14"/>
        <v>-3.615375469308014</v>
      </c>
      <c r="W30" s="90">
        <f t="shared" si="15"/>
        <v>0.1461467876562802</v>
      </c>
      <c r="X30" s="96"/>
      <c r="Y30" s="91">
        <f t="shared" si="7"/>
        <v>-1.6314871251389955</v>
      </c>
      <c r="Z30" s="92">
        <f t="shared" si="8"/>
        <v>6.5950716451389987E-2</v>
      </c>
      <c r="AA30" s="20" t="str">
        <f t="shared" si="16"/>
        <v/>
      </c>
      <c r="AB30" s="21" t="str">
        <f t="shared" si="17"/>
        <v/>
      </c>
    </row>
    <row r="31" spans="1:28" ht="1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31" t="str">
        <f t="shared" si="9"/>
        <v>C003 w/o amine</v>
      </c>
      <c r="P31" s="32"/>
      <c r="Q31" s="47">
        <f t="shared" si="10"/>
        <v>-1.9469289761424566</v>
      </c>
      <c r="R31" s="47"/>
      <c r="S31" s="33">
        <f t="shared" si="12"/>
        <v>0.33724769387705122</v>
      </c>
      <c r="T31" s="48"/>
      <c r="U31" s="33">
        <f t="shared" si="13"/>
        <v>-8.1122040672602367</v>
      </c>
      <c r="V31" s="49">
        <f>-U31</f>
        <v>8.1122040672602367</v>
      </c>
      <c r="W31" s="33">
        <f t="shared" si="15"/>
        <v>1.4051987244877162</v>
      </c>
      <c r="X31" s="48"/>
      <c r="Y31" s="33">
        <f t="shared" si="7"/>
        <v>3.66074190760841</v>
      </c>
      <c r="Z31" s="34">
        <f t="shared" si="8"/>
        <v>0.63411494787351819</v>
      </c>
      <c r="AA31" s="20"/>
      <c r="AB31" s="104"/>
    </row>
    <row r="32" spans="1:28" ht="15" customHeight="1">
      <c r="A32" s="104"/>
      <c r="B32" s="50"/>
      <c r="C32" s="51" t="s">
        <v>68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52" t="str">
        <f t="shared" ref="O32:O39" si="18">H12</f>
        <v>C067–A001</v>
      </c>
      <c r="P32" s="103"/>
      <c r="Q32" s="53">
        <f t="shared" ref="Q32:Q39" si="19">AVERAGE(H36:J36)</f>
        <v>-1.2262638734548934</v>
      </c>
      <c r="R32" s="53">
        <f t="shared" ref="R32:R38" si="20">Q32-$Q$39</f>
        <v>0.59496508485271993</v>
      </c>
      <c r="S32" s="17">
        <f t="shared" ref="S32:S39" si="21">_xlfn.STDEV.P(H36:J36)</f>
        <v>3.3632285325070066E-2</v>
      </c>
      <c r="T32" s="54"/>
      <c r="U32" s="17">
        <f t="shared" ref="U32:U39" si="22">AVERAGE((H36/H23),(I36/I23),(J36/J23))</f>
        <v>-5.1094328060620553</v>
      </c>
      <c r="V32" s="53">
        <f t="shared" ref="V32:V38" si="23">-(U32-$U$39)</f>
        <v>-2.4790211868863334</v>
      </c>
      <c r="W32" s="17">
        <f t="shared" ref="W32:W39" si="24">_xlfn.STDEV.P((H36/H23),(I36/I23),(J36/J23))</f>
        <v>0.1401345221877921</v>
      </c>
      <c r="X32" s="54"/>
      <c r="Y32" s="18">
        <f t="shared" si="7"/>
        <v>-1.118691871338598</v>
      </c>
      <c r="Z32" s="19">
        <f t="shared" si="8"/>
        <v>6.3237600265249147E-2</v>
      </c>
      <c r="AA32" s="20" t="str">
        <f t="shared" ref="AA32:AA38" si="25">IF(AND(Y32&gt;(Z32*5),Y32&gt;($Y$39/2)),"Hit","")</f>
        <v/>
      </c>
      <c r="AB32" s="21" t="str">
        <f t="shared" ref="AB32:AB38" si="26">IF(AND(Y32&gt;(Z32*3),Y32&gt;($Y$39/2)),"Hit","")</f>
        <v/>
      </c>
    </row>
    <row r="33" spans="1:28" ht="1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52" t="str">
        <f t="shared" si="18"/>
        <v>C067–A002</v>
      </c>
      <c r="P33" s="16"/>
      <c r="Q33" s="53">
        <f t="shared" si="19"/>
        <v>-0.997862561907505</v>
      </c>
      <c r="R33" s="53">
        <f t="shared" si="20"/>
        <v>0.82336639640010834</v>
      </c>
      <c r="S33" s="17">
        <f t="shared" si="21"/>
        <v>8.0736723739953706E-2</v>
      </c>
      <c r="T33" s="17"/>
      <c r="U33" s="17">
        <f t="shared" si="22"/>
        <v>-4.1577606746146039</v>
      </c>
      <c r="V33" s="53">
        <f t="shared" si="23"/>
        <v>-3.4306933183337849</v>
      </c>
      <c r="W33" s="17">
        <f t="shared" si="24"/>
        <v>0.33640301558314029</v>
      </c>
      <c r="X33" s="17"/>
      <c r="Y33" s="18">
        <f t="shared" si="7"/>
        <v>-1.5481468043022495</v>
      </c>
      <c r="Z33" s="19">
        <f t="shared" si="8"/>
        <v>0.15180641497434127</v>
      </c>
      <c r="AA33" s="20" t="str">
        <f t="shared" si="25"/>
        <v/>
      </c>
      <c r="AB33" s="21" t="str">
        <f t="shared" si="26"/>
        <v/>
      </c>
    </row>
    <row r="34" spans="1:28" ht="15" customHeight="1">
      <c r="A34" s="2" t="s">
        <v>69</v>
      </c>
      <c r="B34" s="104"/>
      <c r="C34" s="104"/>
      <c r="D34" s="104"/>
      <c r="E34" s="27" t="s">
        <v>70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97" t="str">
        <f t="shared" si="18"/>
        <v>C067–A006</v>
      </c>
      <c r="P34" s="89"/>
      <c r="Q34" s="94">
        <f t="shared" si="19"/>
        <v>-1.0388497894115802</v>
      </c>
      <c r="R34" s="94">
        <f t="shared" si="20"/>
        <v>0.78237916889603309</v>
      </c>
      <c r="S34" s="90">
        <f t="shared" si="21"/>
        <v>0.11105686859336041</v>
      </c>
      <c r="T34" s="90"/>
      <c r="U34" s="90">
        <f t="shared" si="22"/>
        <v>-4.3285407892149168</v>
      </c>
      <c r="V34" s="94">
        <f t="shared" si="23"/>
        <v>-3.2599132037334719</v>
      </c>
      <c r="W34" s="90">
        <f t="shared" si="24"/>
        <v>0.46273695247234009</v>
      </c>
      <c r="X34" s="90"/>
      <c r="Y34" s="91">
        <f t="shared" si="7"/>
        <v>-1.4710799655836966</v>
      </c>
      <c r="Z34" s="92">
        <f t="shared" si="8"/>
        <v>0.20881631429257225</v>
      </c>
      <c r="AA34" s="20" t="str">
        <f t="shared" si="25"/>
        <v/>
      </c>
      <c r="AB34" s="21" t="str">
        <f t="shared" si="26"/>
        <v/>
      </c>
    </row>
    <row r="35" spans="1:28" ht="15" customHeight="1" thickBot="1">
      <c r="A35" s="104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104"/>
      <c r="O35" s="97" t="str">
        <f t="shared" si="18"/>
        <v>C067–A011</v>
      </c>
      <c r="P35" s="89"/>
      <c r="Q35" s="94">
        <f t="shared" si="19"/>
        <v>-1.1382694708537395</v>
      </c>
      <c r="R35" s="94">
        <f t="shared" si="20"/>
        <v>0.6829594874538738</v>
      </c>
      <c r="S35" s="90">
        <f t="shared" si="21"/>
        <v>0.11334269976446666</v>
      </c>
      <c r="T35" s="90"/>
      <c r="U35" s="90">
        <f t="shared" si="22"/>
        <v>-4.7427894618905819</v>
      </c>
      <c r="V35" s="94">
        <f t="shared" si="23"/>
        <v>-2.8456645310578068</v>
      </c>
      <c r="W35" s="90">
        <f t="shared" si="24"/>
        <v>0.47226124901861088</v>
      </c>
      <c r="X35" s="90"/>
      <c r="Y35" s="91">
        <f t="shared" si="7"/>
        <v>-1.2841446439791546</v>
      </c>
      <c r="Z35" s="92">
        <f t="shared" si="8"/>
        <v>0.21311428204810959</v>
      </c>
      <c r="AA35" s="20" t="str">
        <f t="shared" si="25"/>
        <v/>
      </c>
      <c r="AB35" s="21" t="str">
        <f t="shared" si="26"/>
        <v/>
      </c>
    </row>
    <row r="36" spans="1:28" ht="15" customHeight="1">
      <c r="A36" s="4" t="s">
        <v>15</v>
      </c>
      <c r="B36" s="78">
        <v>-1.53666707824011</v>
      </c>
      <c r="C36" s="79">
        <v>-1.83744495205169</v>
      </c>
      <c r="D36" s="79">
        <v>-1.58228587891511</v>
      </c>
      <c r="E36" s="79">
        <v>-1.7831007943367601</v>
      </c>
      <c r="F36" s="79">
        <v>-1.6314606741572999</v>
      </c>
      <c r="G36" s="79">
        <v>-1.4762316335350201</v>
      </c>
      <c r="H36" s="79">
        <v>-1.2637280322673701</v>
      </c>
      <c r="I36" s="79">
        <v>-1.1821541754126299</v>
      </c>
      <c r="J36" s="79">
        <v>-1.23290941268468</v>
      </c>
      <c r="K36" s="79">
        <v>-1.67409968308846</v>
      </c>
      <c r="L36" s="79">
        <v>-1.2344075400255199</v>
      </c>
      <c r="M36" s="80">
        <v>-1.77944602214266</v>
      </c>
      <c r="N36" s="104"/>
      <c r="O36" s="97" t="str">
        <f t="shared" si="18"/>
        <v>C067–A025</v>
      </c>
      <c r="P36" s="89"/>
      <c r="Q36" s="94">
        <f t="shared" si="19"/>
        <v>-0.90095073465859665</v>
      </c>
      <c r="R36" s="94">
        <f t="shared" si="20"/>
        <v>0.92027822364901668</v>
      </c>
      <c r="S36" s="90">
        <f t="shared" si="21"/>
        <v>2.6809195413580355E-2</v>
      </c>
      <c r="T36" s="90"/>
      <c r="U36" s="90">
        <f t="shared" si="22"/>
        <v>-3.7539613944108194</v>
      </c>
      <c r="V36" s="94">
        <f t="shared" si="23"/>
        <v>-3.8344925985375693</v>
      </c>
      <c r="W36" s="90">
        <f t="shared" si="24"/>
        <v>0.11170498088991822</v>
      </c>
      <c r="X36" s="90"/>
      <c r="Y36" s="91">
        <f t="shared" si="7"/>
        <v>-1.7303666960909607</v>
      </c>
      <c r="Z36" s="92">
        <f t="shared" si="8"/>
        <v>5.0408384878121944E-2</v>
      </c>
      <c r="AA36" s="20" t="str">
        <f t="shared" si="25"/>
        <v/>
      </c>
      <c r="AB36" s="21" t="str">
        <f t="shared" si="26"/>
        <v/>
      </c>
    </row>
    <row r="37" spans="1:28" ht="15" customHeight="1">
      <c r="A37" s="4" t="s">
        <v>21</v>
      </c>
      <c r="B37" s="81">
        <v>-1.5562250483598501</v>
      </c>
      <c r="C37" s="82">
        <v>-1.3625879738239299</v>
      </c>
      <c r="D37" s="82">
        <v>-1.78331481252829</v>
      </c>
      <c r="E37" s="82">
        <v>-1.48238877227642</v>
      </c>
      <c r="F37" s="82">
        <v>-1.4233526772852501</v>
      </c>
      <c r="G37" s="82">
        <v>-1.2461456146849501</v>
      </c>
      <c r="H37" s="82">
        <v>-1.1021278347121</v>
      </c>
      <c r="I37" s="82">
        <v>-0.98603119726715005</v>
      </c>
      <c r="J37" s="82">
        <v>-0.90542865374326498</v>
      </c>
      <c r="K37" s="82">
        <v>-1.72762069391283</v>
      </c>
      <c r="L37" s="82">
        <v>-1.46292957978352</v>
      </c>
      <c r="M37" s="83">
        <v>-0.63803761781290702</v>
      </c>
      <c r="N37" s="104"/>
      <c r="O37" s="97" t="str">
        <f t="shared" si="18"/>
        <v>C067–A030</v>
      </c>
      <c r="P37" s="89"/>
      <c r="Q37" s="94">
        <f t="shared" si="19"/>
        <v>-0.44369812459700703</v>
      </c>
      <c r="R37" s="94">
        <f t="shared" si="20"/>
        <v>1.3775308337106063</v>
      </c>
      <c r="S37" s="90">
        <f t="shared" si="21"/>
        <v>1.8728472943414089E-2</v>
      </c>
      <c r="T37" s="90"/>
      <c r="U37" s="90">
        <f t="shared" si="22"/>
        <v>-1.8487421858208626</v>
      </c>
      <c r="V37" s="94">
        <f t="shared" si="23"/>
        <v>-5.7397118071275264</v>
      </c>
      <c r="W37" s="90">
        <f t="shared" si="24"/>
        <v>7.8035303930892017E-2</v>
      </c>
      <c r="X37" s="90"/>
      <c r="Y37" s="91">
        <f t="shared" si="7"/>
        <v>-2.5901226566459958</v>
      </c>
      <c r="Z37" s="92">
        <f t="shared" si="8"/>
        <v>3.5214487333435025E-2</v>
      </c>
      <c r="AA37" s="20" t="str">
        <f t="shared" si="25"/>
        <v/>
      </c>
      <c r="AB37" s="21" t="str">
        <f t="shared" si="26"/>
        <v/>
      </c>
    </row>
    <row r="38" spans="1:28" ht="15" customHeight="1">
      <c r="A38" s="4" t="s">
        <v>26</v>
      </c>
      <c r="B38" s="81">
        <v>-1.49980656048071</v>
      </c>
      <c r="C38" s="82">
        <v>-1.3445281310449899</v>
      </c>
      <c r="D38" s="82">
        <v>-1.15844754496441</v>
      </c>
      <c r="E38" s="82">
        <v>-1.6148495699057599</v>
      </c>
      <c r="F38" s="82">
        <v>-0.98316664608799598</v>
      </c>
      <c r="G38" s="82">
        <v>-1.5128945960406499</v>
      </c>
      <c r="H38" s="82">
        <v>-0.88950899287978002</v>
      </c>
      <c r="I38" s="82">
        <v>-1.1556323825986701</v>
      </c>
      <c r="J38" s="82">
        <v>-1.0714079927562901</v>
      </c>
      <c r="K38" s="82">
        <v>-1.3064987447009899</v>
      </c>
      <c r="L38" s="82">
        <v>-1.2440218957072899</v>
      </c>
      <c r="M38" s="83">
        <v>-3.59907807548257</v>
      </c>
      <c r="N38" s="104"/>
      <c r="O38" s="52" t="str">
        <f t="shared" si="18"/>
        <v>C067–A036</v>
      </c>
      <c r="P38" s="16"/>
      <c r="Q38" s="53">
        <f t="shared" si="19"/>
        <v>-1.0535731434607902</v>
      </c>
      <c r="R38" s="53">
        <f t="shared" si="20"/>
        <v>0.7676558148468231</v>
      </c>
      <c r="S38" s="17">
        <f t="shared" si="21"/>
        <v>0.60412830540741125</v>
      </c>
      <c r="T38" s="17"/>
      <c r="U38" s="17">
        <f t="shared" si="22"/>
        <v>-4.3898880977532935</v>
      </c>
      <c r="V38" s="53">
        <f t="shared" si="23"/>
        <v>-3.1985658951950953</v>
      </c>
      <c r="W38" s="17">
        <f t="shared" si="24"/>
        <v>2.5172012725308792</v>
      </c>
      <c r="X38" s="17"/>
      <c r="Y38" s="18">
        <f t="shared" si="7"/>
        <v>-1.4433961620916496</v>
      </c>
      <c r="Z38" s="19">
        <f t="shared" si="8"/>
        <v>1.1359211518641152</v>
      </c>
      <c r="AA38" s="20" t="str">
        <f t="shared" si="25"/>
        <v/>
      </c>
      <c r="AB38" s="21" t="str">
        <f t="shared" si="26"/>
        <v/>
      </c>
    </row>
    <row r="39" spans="1:28" ht="15" customHeight="1">
      <c r="A39" s="4" t="s">
        <v>36</v>
      </c>
      <c r="B39" s="81">
        <v>-1.80341605959583</v>
      </c>
      <c r="C39" s="82">
        <v>-1.78583364201341</v>
      </c>
      <c r="D39" s="82">
        <v>-1.91715849693378</v>
      </c>
      <c r="E39" s="82">
        <v>-1.18220356422602</v>
      </c>
      <c r="F39" s="82">
        <v>-2.0831542988846401</v>
      </c>
      <c r="G39" s="82">
        <v>-1.40315265259085</v>
      </c>
      <c r="H39" s="82">
        <v>-1.1452607317776</v>
      </c>
      <c r="I39" s="82">
        <v>-0.99609005226980896</v>
      </c>
      <c r="J39" s="82">
        <v>-1.2734576285138099</v>
      </c>
      <c r="K39" s="82">
        <v>-2.1393916944478701</v>
      </c>
      <c r="L39" s="82">
        <v>-1.57492694571346</v>
      </c>
      <c r="M39" s="83">
        <v>-2.7414248672675798</v>
      </c>
      <c r="N39" s="104"/>
      <c r="O39" s="62" t="str">
        <f t="shared" si="18"/>
        <v>C067 w/o amine</v>
      </c>
      <c r="P39" s="32"/>
      <c r="Q39" s="47">
        <f t="shared" si="19"/>
        <v>-1.8212289583076133</v>
      </c>
      <c r="R39" s="33"/>
      <c r="S39" s="33">
        <f t="shared" si="21"/>
        <v>0.25347255035398847</v>
      </c>
      <c r="T39" s="33"/>
      <c r="U39" s="33">
        <f t="shared" si="22"/>
        <v>-7.5884539929483887</v>
      </c>
      <c r="V39" s="33">
        <f>-U39</f>
        <v>7.5884539929483887</v>
      </c>
      <c r="W39" s="33">
        <f t="shared" si="24"/>
        <v>1.0561356264749575</v>
      </c>
      <c r="X39" s="33"/>
      <c r="Y39" s="33">
        <f t="shared" si="7"/>
        <v>3.4243925960958435</v>
      </c>
      <c r="Z39" s="34">
        <f t="shared" si="8"/>
        <v>0.47659549931180395</v>
      </c>
      <c r="AA39" s="20"/>
      <c r="AB39" s="104"/>
    </row>
    <row r="40" spans="1:28" ht="15" customHeight="1">
      <c r="A40" s="4" t="s">
        <v>46</v>
      </c>
      <c r="B40" s="81">
        <v>-1.2941844672181799</v>
      </c>
      <c r="C40" s="82">
        <v>-1.3229946083878601</v>
      </c>
      <c r="D40" s="82">
        <v>-0.99984360209079504</v>
      </c>
      <c r="E40" s="82">
        <v>-1.5250277812075601</v>
      </c>
      <c r="F40" s="82">
        <v>-1.2977239988475999</v>
      </c>
      <c r="G40" s="82">
        <v>-0.43962629131168002</v>
      </c>
      <c r="H40" s="82">
        <v>-0.93685640202493203</v>
      </c>
      <c r="I40" s="82">
        <v>-0.87245338930732097</v>
      </c>
      <c r="J40" s="82">
        <v>-0.89354241264353695</v>
      </c>
      <c r="K40" s="82">
        <v>-1.1502160760587701</v>
      </c>
      <c r="L40" s="82">
        <v>-0.51361073383547196</v>
      </c>
      <c r="M40" s="83">
        <v>-0.48111289459602802</v>
      </c>
      <c r="N40" s="104"/>
      <c r="O40" s="52" t="str">
        <f t="shared" ref="O40:O47" si="27">K12</f>
        <v>C042–A001</v>
      </c>
      <c r="P40" s="16"/>
      <c r="Q40" s="53">
        <f t="shared" ref="Q40:Q47" si="28">AVERAGE(K36:M36)</f>
        <v>-1.5626510817522135</v>
      </c>
      <c r="R40" s="53">
        <f t="shared" ref="R40:R46" si="29">Q40-$Q$47</f>
        <v>-9.6533179679255898E-2</v>
      </c>
      <c r="S40" s="17">
        <f t="shared" ref="S40:S47" si="30">_xlfn.STDEV.P(K36:M36)</f>
        <v>0.23605413193021771</v>
      </c>
      <c r="T40" s="17"/>
      <c r="U40" s="17">
        <f t="shared" ref="U40:U47" si="31">AVERAGE((K36/K23),(L36/L23),(M36/M23))</f>
        <v>-6.5110461739675545</v>
      </c>
      <c r="V40" s="53">
        <f t="shared" ref="V40:V46" si="32">-(U40-$U$47)</f>
        <v>0.40222158199689773</v>
      </c>
      <c r="W40" s="17">
        <f t="shared" ref="W40:W47" si="33">_xlfn.STDEV.P((K36/K23),(L36/L23),(M36/M23))</f>
        <v>0.98355888304258166</v>
      </c>
      <c r="X40" s="17"/>
      <c r="Y40" s="18">
        <f t="shared" si="7"/>
        <v>0.18150793411412353</v>
      </c>
      <c r="Z40" s="19">
        <f t="shared" si="8"/>
        <v>0.44384426130080401</v>
      </c>
      <c r="AA40" s="20" t="str">
        <f t="shared" ref="AA40:AA46" si="34">IF(AND(Y40&gt;(Z40*5),Y40&gt;($Y$47/2)),"Hit","")</f>
        <v/>
      </c>
      <c r="AB40" s="21" t="str">
        <f t="shared" ref="AB40:AB46" si="35">IF(AND(Y40&gt;(Z40*3),Y40&gt;($Y$47/2)),"Hit","")</f>
        <v/>
      </c>
    </row>
    <row r="41" spans="1:28" ht="15" customHeight="1">
      <c r="A41" s="4" t="s">
        <v>51</v>
      </c>
      <c r="B41" s="81">
        <v>27.6480076310946</v>
      </c>
      <c r="C41" s="82">
        <v>95.132665871870202</v>
      </c>
      <c r="D41" s="82">
        <v>39.527190408571698</v>
      </c>
      <c r="E41" s="82">
        <v>-1.0070543688521401</v>
      </c>
      <c r="F41" s="82">
        <v>-0.66725933242788404</v>
      </c>
      <c r="G41" s="82">
        <v>-0.822982261184519</v>
      </c>
      <c r="H41" s="82">
        <v>-0.43383133720212202</v>
      </c>
      <c r="I41" s="82">
        <v>-0.469918096884406</v>
      </c>
      <c r="J41" s="82">
        <v>-0.427344939704493</v>
      </c>
      <c r="K41" s="82">
        <v>-0.93590155163187705</v>
      </c>
      <c r="L41" s="82">
        <v>-0.70407046137385998</v>
      </c>
      <c r="M41" s="83">
        <v>-0.66423015187060397</v>
      </c>
      <c r="N41" s="104"/>
      <c r="O41" s="52" t="str">
        <f t="shared" si="27"/>
        <v>C042–A002</v>
      </c>
      <c r="P41" s="103"/>
      <c r="Q41" s="53">
        <f t="shared" si="28"/>
        <v>-1.2761959638364191</v>
      </c>
      <c r="R41" s="53">
        <f t="shared" si="29"/>
        <v>0.18992193823653847</v>
      </c>
      <c r="S41" s="17">
        <f t="shared" si="30"/>
        <v>0.46400424022800496</v>
      </c>
      <c r="T41" s="103"/>
      <c r="U41" s="17">
        <f t="shared" si="31"/>
        <v>-5.3174831826517464</v>
      </c>
      <c r="V41" s="53">
        <f t="shared" si="32"/>
        <v>-0.79134140931891039</v>
      </c>
      <c r="W41" s="17">
        <f t="shared" si="33"/>
        <v>1.9333510009500217</v>
      </c>
      <c r="X41" s="103"/>
      <c r="Y41" s="18">
        <f t="shared" si="7"/>
        <v>-0.35710352406088014</v>
      </c>
      <c r="Z41" s="19">
        <f t="shared" si="8"/>
        <v>0.87245081270307834</v>
      </c>
      <c r="AA41" s="20" t="str">
        <f t="shared" si="34"/>
        <v/>
      </c>
      <c r="AB41" s="21" t="str">
        <f t="shared" si="35"/>
        <v/>
      </c>
    </row>
    <row r="42" spans="1:28" ht="15" customHeight="1">
      <c r="A42" s="4" t="s">
        <v>56</v>
      </c>
      <c r="B42" s="81">
        <v>126.08234788830001</v>
      </c>
      <c r="C42" s="82">
        <v>87.716142552495995</v>
      </c>
      <c r="D42" s="82">
        <v>45.222243474444603</v>
      </c>
      <c r="E42" s="82">
        <v>-1.0899781866074001</v>
      </c>
      <c r="F42" s="82">
        <v>-1.1158085360332599</v>
      </c>
      <c r="G42" s="82">
        <v>-1.03192986788494</v>
      </c>
      <c r="H42" s="82">
        <v>-1.90703379017986</v>
      </c>
      <c r="I42" s="82">
        <v>-0.66090463843272496</v>
      </c>
      <c r="J42" s="82">
        <v>-0.59278100176978599</v>
      </c>
      <c r="K42" s="82">
        <v>-0.82044696876157897</v>
      </c>
      <c r="L42" s="82">
        <v>-0.74025599868297298</v>
      </c>
      <c r="M42" s="83">
        <v>-0.93483146067415801</v>
      </c>
      <c r="N42" s="104"/>
      <c r="O42" s="97" t="str">
        <f t="shared" si="27"/>
        <v>C042–A006</v>
      </c>
      <c r="P42" s="96"/>
      <c r="Q42" s="94">
        <f t="shared" si="28"/>
        <v>-2.0498662386302833</v>
      </c>
      <c r="R42" s="94">
        <f t="shared" si="29"/>
        <v>-0.58374833655732572</v>
      </c>
      <c r="S42" s="90">
        <f t="shared" si="30"/>
        <v>1.0957550899562283</v>
      </c>
      <c r="T42" s="96"/>
      <c r="U42" s="90">
        <f t="shared" si="31"/>
        <v>-8.5411093276261809</v>
      </c>
      <c r="V42" s="94">
        <f t="shared" si="32"/>
        <v>2.4322847356555242</v>
      </c>
      <c r="W42" s="90">
        <f t="shared" si="33"/>
        <v>4.565646208150949</v>
      </c>
      <c r="X42" s="96"/>
      <c r="Y42" s="91">
        <f t="shared" si="7"/>
        <v>1.0976014150070055</v>
      </c>
      <c r="Z42" s="92">
        <f t="shared" si="8"/>
        <v>2.060309660717937</v>
      </c>
      <c r="AA42" s="20" t="str">
        <f t="shared" si="34"/>
        <v/>
      </c>
      <c r="AB42" s="21" t="str">
        <f t="shared" si="35"/>
        <v/>
      </c>
    </row>
    <row r="43" spans="1:28" ht="15" customHeight="1" thickBot="1">
      <c r="A43" s="4" t="s">
        <v>61</v>
      </c>
      <c r="B43" s="84">
        <v>-1.3260402518829499</v>
      </c>
      <c r="C43" s="85">
        <v>-1.53714450343663</v>
      </c>
      <c r="D43" s="85">
        <v>-2.50835905667364</v>
      </c>
      <c r="E43" s="85">
        <v>-1.5655759970366601</v>
      </c>
      <c r="F43" s="85">
        <v>-2.3856607811663899</v>
      </c>
      <c r="G43" s="85">
        <v>-1.8895501502243199</v>
      </c>
      <c r="H43" s="85">
        <v>-1.4717866403259701</v>
      </c>
      <c r="I43" s="85">
        <v>-2.0651603078569498</v>
      </c>
      <c r="J43" s="85">
        <v>-1.9267399267399199</v>
      </c>
      <c r="K43" s="85">
        <v>-1.5719142280940099</v>
      </c>
      <c r="L43" s="85">
        <v>-0.84100917808783304</v>
      </c>
      <c r="M43" s="86">
        <v>-1.9854303000370299</v>
      </c>
      <c r="N43" s="104"/>
      <c r="O43" s="97" t="str">
        <f t="shared" si="27"/>
        <v>C042–A011</v>
      </c>
      <c r="P43" s="89"/>
      <c r="Q43" s="94">
        <f t="shared" si="28"/>
        <v>-2.1519145024763033</v>
      </c>
      <c r="R43" s="94">
        <f t="shared" si="29"/>
        <v>-0.68579660040334578</v>
      </c>
      <c r="S43" s="90">
        <f t="shared" si="30"/>
        <v>0.47630310082845978</v>
      </c>
      <c r="T43" s="98"/>
      <c r="U43" s="90">
        <f t="shared" si="31"/>
        <v>-8.966310426984597</v>
      </c>
      <c r="V43" s="94">
        <f t="shared" si="32"/>
        <v>2.8574858350139403</v>
      </c>
      <c r="W43" s="90">
        <f t="shared" si="33"/>
        <v>1.9845962534519133</v>
      </c>
      <c r="X43" s="98"/>
      <c r="Y43" s="91">
        <f t="shared" si="7"/>
        <v>1.2894791674250632</v>
      </c>
      <c r="Z43" s="92">
        <f t="shared" si="8"/>
        <v>0.89557592664797525</v>
      </c>
      <c r="AA43" s="20" t="str">
        <f t="shared" si="34"/>
        <v/>
      </c>
      <c r="AB43" s="21" t="str">
        <f t="shared" si="35"/>
        <v/>
      </c>
    </row>
    <row r="44" spans="1:28" ht="1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97" t="str">
        <f t="shared" si="27"/>
        <v>C042–A025</v>
      </c>
      <c r="P44" s="93"/>
      <c r="Q44" s="94">
        <f t="shared" si="28"/>
        <v>-0.71497990149675672</v>
      </c>
      <c r="R44" s="94">
        <f t="shared" si="29"/>
        <v>0.75113800057620084</v>
      </c>
      <c r="S44" s="90">
        <f t="shared" si="30"/>
        <v>0.30804428591177141</v>
      </c>
      <c r="T44" s="99"/>
      <c r="U44" s="90">
        <f t="shared" si="31"/>
        <v>-2.979082922903153</v>
      </c>
      <c r="V44" s="94">
        <f t="shared" si="32"/>
        <v>-3.1297416690675037</v>
      </c>
      <c r="W44" s="90">
        <f t="shared" si="33"/>
        <v>1.2835178579657145</v>
      </c>
      <c r="X44" s="99"/>
      <c r="Y44" s="91">
        <f t="shared" si="7"/>
        <v>-1.4123382983156605</v>
      </c>
      <c r="Z44" s="92">
        <f t="shared" si="8"/>
        <v>0.57920480955131526</v>
      </c>
      <c r="AA44" s="20" t="str">
        <f t="shared" si="34"/>
        <v/>
      </c>
      <c r="AB44" s="21" t="str">
        <f t="shared" si="35"/>
        <v/>
      </c>
    </row>
    <row r="45" spans="1:28" ht="15" customHeight="1">
      <c r="A45" s="104"/>
      <c r="B45" s="87"/>
      <c r="C45" s="66" t="s">
        <v>71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97" t="str">
        <f t="shared" si="27"/>
        <v>C042–A030</v>
      </c>
      <c r="P45" s="89"/>
      <c r="Q45" s="94">
        <f t="shared" si="28"/>
        <v>-0.76806738829211374</v>
      </c>
      <c r="R45" s="94">
        <f t="shared" si="29"/>
        <v>0.69805051378084382</v>
      </c>
      <c r="S45" s="90">
        <f t="shared" si="30"/>
        <v>0.119786038010272</v>
      </c>
      <c r="T45" s="90"/>
      <c r="U45" s="90">
        <f t="shared" si="31"/>
        <v>-3.2002807845504737</v>
      </c>
      <c r="V45" s="94">
        <f t="shared" si="32"/>
        <v>-2.908543807420183</v>
      </c>
      <c r="W45" s="90">
        <f t="shared" si="33"/>
        <v>0.49910849170946858</v>
      </c>
      <c r="X45" s="90"/>
      <c r="Y45" s="91">
        <f t="shared" si="7"/>
        <v>-1.3125197686914183</v>
      </c>
      <c r="Z45" s="92">
        <f t="shared" si="8"/>
        <v>0.22522946376781075</v>
      </c>
      <c r="AA45" s="20" t="str">
        <f t="shared" si="34"/>
        <v/>
      </c>
      <c r="AB45" s="21" t="str">
        <f t="shared" si="35"/>
        <v/>
      </c>
    </row>
    <row r="46" spans="1:28" ht="15" customHeight="1">
      <c r="A46" s="104"/>
      <c r="B46" s="67" t="s">
        <v>72</v>
      </c>
      <c r="C46" s="67" t="s">
        <v>73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52" t="str">
        <f t="shared" si="27"/>
        <v>C042–A036</v>
      </c>
      <c r="P46" s="16"/>
      <c r="Q46" s="53">
        <f t="shared" si="28"/>
        <v>-0.83184480937290328</v>
      </c>
      <c r="R46" s="53">
        <f t="shared" si="29"/>
        <v>0.63427309270005428</v>
      </c>
      <c r="S46" s="17">
        <f t="shared" si="30"/>
        <v>7.9842911103498046E-2</v>
      </c>
      <c r="T46" s="17"/>
      <c r="U46" s="17">
        <f t="shared" si="31"/>
        <v>-3.4660200390537645</v>
      </c>
      <c r="V46" s="53">
        <f t="shared" si="32"/>
        <v>-2.6428045529168922</v>
      </c>
      <c r="W46" s="17">
        <f t="shared" si="33"/>
        <v>0.33267879626457536</v>
      </c>
      <c r="X46" s="17"/>
      <c r="Y46" s="18">
        <f t="shared" si="7"/>
        <v>-1.1926013325437239</v>
      </c>
      <c r="Z46" s="19">
        <f t="shared" si="8"/>
        <v>0.1501258105887073</v>
      </c>
      <c r="AA46" s="20" t="str">
        <f t="shared" si="34"/>
        <v/>
      </c>
      <c r="AB46" s="21" t="str">
        <f t="shared" si="35"/>
        <v/>
      </c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68" t="str">
        <f t="shared" si="27"/>
        <v>C042 w/o amine</v>
      </c>
      <c r="P47" s="69"/>
      <c r="Q47" s="70">
        <f t="shared" si="28"/>
        <v>-1.4661179020729576</v>
      </c>
      <c r="R47" s="71"/>
      <c r="S47" s="71">
        <f t="shared" si="30"/>
        <v>0.47315929174047999</v>
      </c>
      <c r="T47" s="71"/>
      <c r="U47" s="71">
        <f t="shared" si="31"/>
        <v>-6.1088245919706567</v>
      </c>
      <c r="V47" s="71">
        <f>-U47</f>
        <v>6.1088245919706567</v>
      </c>
      <c r="W47" s="71">
        <f t="shared" si="33"/>
        <v>1.9714970489186645</v>
      </c>
      <c r="X47" s="71"/>
      <c r="Y47" s="71">
        <f t="shared" si="7"/>
        <v>2.7566897978206932</v>
      </c>
      <c r="Z47" s="72">
        <f t="shared" si="8"/>
        <v>0.88966473326654538</v>
      </c>
      <c r="AA47" s="20"/>
      <c r="AB47" s="104"/>
    </row>
    <row r="48" spans="1:28">
      <c r="A48" s="104"/>
      <c r="B48" s="21" t="s">
        <v>74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6"/>
      <c r="P48" s="16"/>
      <c r="Q48" s="17"/>
      <c r="R48" s="17"/>
      <c r="S48" s="17"/>
      <c r="T48" s="17"/>
      <c r="U48" s="17"/>
      <c r="V48" s="17"/>
      <c r="W48" s="17"/>
      <c r="X48" s="17"/>
      <c r="Y48" s="73"/>
      <c r="Z48" s="73"/>
      <c r="AA48" s="104"/>
      <c r="AB48" s="104"/>
    </row>
    <row r="49" spans="15:26">
      <c r="O49" s="16"/>
      <c r="P49" s="16"/>
      <c r="Q49" s="17"/>
      <c r="R49" s="17"/>
      <c r="S49" s="17"/>
      <c r="T49" s="17"/>
      <c r="U49" s="17"/>
      <c r="V49" s="17"/>
      <c r="W49" s="17"/>
      <c r="X49" s="17"/>
      <c r="Y49" s="73"/>
      <c r="Z49" s="73"/>
    </row>
    <row r="50" spans="15:26">
      <c r="O50" s="16"/>
      <c r="P50" s="16"/>
      <c r="Q50" s="17"/>
      <c r="R50" s="17"/>
      <c r="S50" s="17"/>
      <c r="T50" s="17"/>
      <c r="U50" s="17"/>
      <c r="V50" s="17"/>
      <c r="W50" s="17"/>
      <c r="X50" s="17"/>
      <c r="Y50" s="73"/>
      <c r="Z50" s="73"/>
    </row>
    <row r="51" spans="15:26">
      <c r="O51" s="16"/>
      <c r="P51" s="16"/>
      <c r="Q51" s="17"/>
      <c r="R51" s="17"/>
      <c r="S51" s="17"/>
      <c r="T51" s="17"/>
      <c r="U51" s="17"/>
      <c r="V51" s="17"/>
      <c r="W51" s="17"/>
      <c r="X51" s="17"/>
      <c r="Y51" s="73"/>
      <c r="Z51" s="73"/>
    </row>
    <row r="52" spans="15:26">
      <c r="O52" s="74"/>
      <c r="P52" s="16"/>
      <c r="Q52" s="17"/>
      <c r="R52" s="17"/>
      <c r="S52" s="17"/>
      <c r="T52" s="17"/>
      <c r="U52" s="17"/>
      <c r="V52" s="17"/>
      <c r="W52" s="17"/>
      <c r="X52" s="17"/>
      <c r="Y52" s="75"/>
      <c r="Z52" s="75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</mergeCells>
  <conditionalFormatting sqref="E3 E8">
    <cfRule type="expression" dxfId="4" priority="4">
      <formula>LEN(TRIM(E3))=0</formula>
    </cfRule>
  </conditionalFormatting>
  <conditionalFormatting sqref="E4">
    <cfRule type="expression" dxfId="3" priority="2">
      <formula>LEN(TRIM(E4))=0</formula>
    </cfRule>
  </conditionalFormatting>
  <conditionalFormatting sqref="E7">
    <cfRule type="expression" dxfId="2" priority="1">
      <formula>LEN(TRIM(E7))=0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tabSelected="1" topLeftCell="A16" zoomScaleNormal="100" workbookViewId="0">
      <selection activeCell="W27" sqref="W27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>
      <c r="A3" s="2" t="s">
        <v>1</v>
      </c>
      <c r="B3" s="104"/>
      <c r="C3" s="104"/>
      <c r="D3" s="104"/>
      <c r="E3" s="121" t="s">
        <v>2</v>
      </c>
      <c r="F3" s="121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28">
      <c r="A4" s="2" t="s">
        <v>3</v>
      </c>
      <c r="B4" s="104"/>
      <c r="C4" s="104"/>
      <c r="D4" s="104"/>
      <c r="E4" s="104" t="s">
        <v>4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</row>
    <row r="5" spans="1:28">
      <c r="A5" s="2" t="s">
        <v>5</v>
      </c>
      <c r="B5" s="104"/>
      <c r="C5" s="104"/>
      <c r="D5" s="104"/>
      <c r="E5" s="104" t="s">
        <v>6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spans="1:28">
      <c r="A6" s="2" t="s">
        <v>7</v>
      </c>
      <c r="B6" s="104"/>
      <c r="C6" s="104"/>
      <c r="D6" s="104"/>
      <c r="E6" s="77" t="s">
        <v>8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spans="1:28">
      <c r="A7" s="2" t="s">
        <v>9</v>
      </c>
      <c r="B7" s="104"/>
      <c r="C7" s="104"/>
      <c r="D7" s="104"/>
      <c r="E7" s="104" t="s">
        <v>75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spans="1:28">
      <c r="A8" s="2" t="s">
        <v>11</v>
      </c>
      <c r="B8" s="104"/>
      <c r="C8" s="104"/>
      <c r="D8" s="104"/>
      <c r="E8" s="120">
        <v>44635</v>
      </c>
      <c r="F8" s="120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</row>
    <row r="10" spans="1:28">
      <c r="A10" s="2" t="s">
        <v>12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2" t="s">
        <v>13</v>
      </c>
      <c r="P10" s="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</row>
    <row r="11" spans="1:28" ht="15" customHeight="1">
      <c r="A11" s="104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104"/>
      <c r="O11" s="116" t="s">
        <v>14</v>
      </c>
      <c r="P11" s="116"/>
      <c r="Q11" s="116"/>
      <c r="R11" s="116"/>
      <c r="S11" s="104">
        <v>2216</v>
      </c>
      <c r="T11" s="104"/>
      <c r="U11" s="104"/>
      <c r="V11" s="104"/>
      <c r="W11" s="104"/>
      <c r="X11" s="104"/>
      <c r="Y11" s="104"/>
      <c r="Z11" s="104"/>
      <c r="AA11" s="104"/>
      <c r="AB11" s="104"/>
    </row>
    <row r="12" spans="1:28" ht="15" customHeight="1">
      <c r="A12" s="4" t="s">
        <v>15</v>
      </c>
      <c r="B12" s="117" t="s">
        <v>76</v>
      </c>
      <c r="C12" s="117"/>
      <c r="D12" s="117"/>
      <c r="E12" s="118" t="s">
        <v>77</v>
      </c>
      <c r="F12" s="118"/>
      <c r="G12" s="118"/>
      <c r="H12" s="118" t="s">
        <v>78</v>
      </c>
      <c r="I12" s="118"/>
      <c r="J12" s="118"/>
      <c r="K12" s="119" t="s">
        <v>79</v>
      </c>
      <c r="L12" s="119"/>
      <c r="M12" s="119"/>
      <c r="N12" s="104"/>
      <c r="O12" s="123" t="s">
        <v>20</v>
      </c>
      <c r="P12" s="123"/>
      <c r="Q12" s="123"/>
      <c r="R12" s="123"/>
      <c r="S12" s="5">
        <v>1</v>
      </c>
      <c r="T12" s="104"/>
      <c r="U12" s="104"/>
      <c r="V12" s="104"/>
      <c r="W12" s="104"/>
      <c r="X12" s="104"/>
      <c r="Y12" s="104"/>
      <c r="Z12" s="104"/>
      <c r="AA12" s="104"/>
      <c r="AB12" s="104"/>
    </row>
    <row r="13" spans="1:28" ht="15" customHeight="1">
      <c r="A13" s="4" t="s">
        <v>21</v>
      </c>
      <c r="B13" s="108" t="s">
        <v>80</v>
      </c>
      <c r="C13" s="108"/>
      <c r="D13" s="108"/>
      <c r="E13" s="109" t="s">
        <v>81</v>
      </c>
      <c r="F13" s="109"/>
      <c r="G13" s="109"/>
      <c r="H13" s="109" t="s">
        <v>82</v>
      </c>
      <c r="I13" s="109"/>
      <c r="J13" s="109"/>
      <c r="K13" s="110" t="s">
        <v>83</v>
      </c>
      <c r="L13" s="110"/>
      <c r="M13" s="110"/>
      <c r="N13" s="104"/>
      <c r="O13" s="6"/>
      <c r="P13" s="6"/>
      <c r="Q13" s="6"/>
      <c r="R13" s="6"/>
      <c r="S13" s="7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8" ht="15" customHeight="1">
      <c r="A14" s="4" t="s">
        <v>26</v>
      </c>
      <c r="B14" s="108" t="s">
        <v>84</v>
      </c>
      <c r="C14" s="108"/>
      <c r="D14" s="108"/>
      <c r="E14" s="109" t="s">
        <v>85</v>
      </c>
      <c r="F14" s="109"/>
      <c r="G14" s="109"/>
      <c r="H14" s="109" t="s">
        <v>86</v>
      </c>
      <c r="I14" s="109"/>
      <c r="J14" s="109"/>
      <c r="K14" s="110" t="s">
        <v>87</v>
      </c>
      <c r="L14" s="110"/>
      <c r="M14" s="110"/>
      <c r="N14" s="104"/>
      <c r="O14" s="111" t="s">
        <v>31</v>
      </c>
      <c r="P14" s="8"/>
      <c r="Q14" s="112" t="s">
        <v>32</v>
      </c>
      <c r="R14" s="112"/>
      <c r="S14" s="112"/>
      <c r="T14" s="9"/>
      <c r="U14" s="112" t="s">
        <v>33</v>
      </c>
      <c r="V14" s="112"/>
      <c r="W14" s="112"/>
      <c r="X14" s="9"/>
      <c r="Y14" s="113" t="s">
        <v>34</v>
      </c>
      <c r="Z14" s="113"/>
      <c r="AA14" s="114" t="s">
        <v>35</v>
      </c>
      <c r="AB14" s="114"/>
    </row>
    <row r="15" spans="1:28" ht="15" customHeight="1">
      <c r="A15" s="4" t="s">
        <v>36</v>
      </c>
      <c r="B15" s="108" t="s">
        <v>88</v>
      </c>
      <c r="C15" s="108"/>
      <c r="D15" s="108"/>
      <c r="E15" s="109" t="s">
        <v>89</v>
      </c>
      <c r="F15" s="109"/>
      <c r="G15" s="109"/>
      <c r="H15" s="109" t="s">
        <v>90</v>
      </c>
      <c r="I15" s="109"/>
      <c r="J15" s="109"/>
      <c r="K15" s="110" t="s">
        <v>91</v>
      </c>
      <c r="L15" s="110"/>
      <c r="M15" s="110"/>
      <c r="N15" s="104"/>
      <c r="O15" s="111"/>
      <c r="P15" s="103"/>
      <c r="Q15" s="10" t="s">
        <v>41</v>
      </c>
      <c r="R15" s="11" t="s">
        <v>42</v>
      </c>
      <c r="S15" s="12" t="s">
        <v>43</v>
      </c>
      <c r="T15" s="54"/>
      <c r="U15" s="10" t="s">
        <v>41</v>
      </c>
      <c r="V15" s="11" t="s">
        <v>42</v>
      </c>
      <c r="W15" s="12" t="s">
        <v>43</v>
      </c>
      <c r="X15" s="54"/>
      <c r="Y15" s="10" t="s">
        <v>41</v>
      </c>
      <c r="Z15" s="13" t="s">
        <v>43</v>
      </c>
      <c r="AA15" s="14" t="s">
        <v>44</v>
      </c>
      <c r="AB15" s="14" t="s">
        <v>45</v>
      </c>
    </row>
    <row r="16" spans="1:28" ht="15" customHeight="1">
      <c r="A16" s="4" t="s">
        <v>46</v>
      </c>
      <c r="B16" s="108" t="s">
        <v>92</v>
      </c>
      <c r="C16" s="108"/>
      <c r="D16" s="108"/>
      <c r="E16" s="109" t="s">
        <v>93</v>
      </c>
      <c r="F16" s="109"/>
      <c r="G16" s="109"/>
      <c r="H16" s="109" t="s">
        <v>94</v>
      </c>
      <c r="I16" s="109"/>
      <c r="J16" s="109"/>
      <c r="K16" s="110" t="s">
        <v>95</v>
      </c>
      <c r="L16" s="110"/>
      <c r="M16" s="110"/>
      <c r="N16" s="104"/>
      <c r="O16" s="15" t="str">
        <f t="shared" ref="O16:O23" si="0">B12</f>
        <v>C093–A001</v>
      </c>
      <c r="P16" s="16"/>
      <c r="Q16" s="17">
        <f t="shared" ref="Q16:Q23" si="1">AVERAGE(B36:D36)</f>
        <v>-0.72482473830788552</v>
      </c>
      <c r="R16" s="17">
        <f t="shared" ref="R16:R22" si="2">Q16-$Q$23</f>
        <v>0.41973357478975115</v>
      </c>
      <c r="S16" s="17">
        <f t="shared" ref="S16:S23" si="3">_xlfn.STDEV.P(B36:D36)</f>
        <v>0.21390975112538838</v>
      </c>
      <c r="T16" s="17"/>
      <c r="U16" s="17">
        <f t="shared" ref="U16:U23" si="4">AVERAGE((B36/B23),(C36/C23),(D36/D23))</f>
        <v>-3.0201030762828567</v>
      </c>
      <c r="V16" s="17">
        <f t="shared" ref="V16:V22" si="5">-(U16-$U$23)</f>
        <v>-1.7488898949572964</v>
      </c>
      <c r="W16" s="17">
        <f t="shared" ref="W16:W23" si="6">_xlfn.STDEV.P((B36/B23),(C36/C23),(D36/D23))</f>
        <v>0.89129062968911743</v>
      </c>
      <c r="X16" s="17"/>
      <c r="Y16" s="18">
        <f t="shared" ref="Y16:Y47" si="7">V16/($S$11*$S$12)*1000</f>
        <v>-0.78921024140672225</v>
      </c>
      <c r="Z16" s="19">
        <f t="shared" ref="Z16:Z47" si="8">W16/($S$11*$S$12)*1000</f>
        <v>0.40220696285609991</v>
      </c>
      <c r="AA16" s="20" t="str">
        <f t="shared" ref="AA16:AA22" si="9">IF(AND(Y16&gt;(Z16*5),Y16&gt;($Y$23/2)),"Hit","")</f>
        <v/>
      </c>
      <c r="AB16" s="21" t="str">
        <f t="shared" ref="AB16:AB22" si="10">IF(AND(Y16&gt;(Z16*3),Y16&gt;($Y$23/2)),"Hit","")</f>
        <v/>
      </c>
    </row>
    <row r="17" spans="1:28" ht="15" customHeight="1">
      <c r="A17" s="4" t="s">
        <v>51</v>
      </c>
      <c r="B17" s="108" t="s">
        <v>96</v>
      </c>
      <c r="C17" s="108"/>
      <c r="D17" s="108"/>
      <c r="E17" s="109" t="s">
        <v>97</v>
      </c>
      <c r="F17" s="109"/>
      <c r="G17" s="109"/>
      <c r="H17" s="109" t="s">
        <v>98</v>
      </c>
      <c r="I17" s="109"/>
      <c r="J17" s="109"/>
      <c r="K17" s="110" t="s">
        <v>99</v>
      </c>
      <c r="L17" s="110"/>
      <c r="M17" s="110"/>
      <c r="N17" s="104"/>
      <c r="O17" s="15" t="str">
        <f t="shared" si="0"/>
        <v>C093–A002</v>
      </c>
      <c r="P17" s="16"/>
      <c r="Q17" s="17">
        <f t="shared" si="1"/>
        <v>0.13339369743863663</v>
      </c>
      <c r="R17" s="17">
        <f t="shared" si="2"/>
        <v>1.2779520105362734</v>
      </c>
      <c r="S17" s="17">
        <f t="shared" si="3"/>
        <v>0.60756574337692648</v>
      </c>
      <c r="T17" s="17"/>
      <c r="U17" s="17">
        <f t="shared" si="4"/>
        <v>0.55580707266098606</v>
      </c>
      <c r="V17" s="17">
        <f t="shared" si="5"/>
        <v>-5.3248000439011394</v>
      </c>
      <c r="W17" s="17">
        <f t="shared" si="6"/>
        <v>2.5315239307371935</v>
      </c>
      <c r="X17" s="17"/>
      <c r="Y17" s="18">
        <f t="shared" si="7"/>
        <v>-2.4028881064535828</v>
      </c>
      <c r="Z17" s="19">
        <f t="shared" si="8"/>
        <v>1.142384445278517</v>
      </c>
      <c r="AA17" s="20" t="str">
        <f t="shared" si="9"/>
        <v/>
      </c>
      <c r="AB17" s="21" t="str">
        <f t="shared" si="10"/>
        <v/>
      </c>
    </row>
    <row r="18" spans="1:28" ht="15" customHeight="1">
      <c r="A18" s="4" t="s">
        <v>56</v>
      </c>
      <c r="B18" s="108" t="s">
        <v>100</v>
      </c>
      <c r="C18" s="108"/>
      <c r="D18" s="108"/>
      <c r="E18" s="109" t="s">
        <v>101</v>
      </c>
      <c r="F18" s="109"/>
      <c r="G18" s="109"/>
      <c r="H18" s="109" t="s">
        <v>102</v>
      </c>
      <c r="I18" s="109"/>
      <c r="J18" s="109"/>
      <c r="K18" s="110" t="s">
        <v>103</v>
      </c>
      <c r="L18" s="110"/>
      <c r="M18" s="110"/>
      <c r="N18" s="104"/>
      <c r="O18" s="15" t="str">
        <f t="shared" si="0"/>
        <v>C093–A006</v>
      </c>
      <c r="P18" s="16"/>
      <c r="Q18" s="17">
        <f t="shared" si="1"/>
        <v>-0.67886570358479936</v>
      </c>
      <c r="R18" s="17">
        <f t="shared" si="2"/>
        <v>0.46569260951283731</v>
      </c>
      <c r="S18" s="17">
        <f t="shared" si="3"/>
        <v>1.0269142809332603</v>
      </c>
      <c r="T18" s="17"/>
      <c r="U18" s="17">
        <f t="shared" si="4"/>
        <v>-2.8286070982699969</v>
      </c>
      <c r="V18" s="17">
        <f t="shared" si="5"/>
        <v>-1.9403858729701562</v>
      </c>
      <c r="W18" s="17">
        <f t="shared" si="6"/>
        <v>4.2788095038885849</v>
      </c>
      <c r="X18" s="17"/>
      <c r="Y18" s="18">
        <f t="shared" si="7"/>
        <v>-0.87562539393960115</v>
      </c>
      <c r="Z18" s="19">
        <f t="shared" si="8"/>
        <v>1.9308707147511666</v>
      </c>
      <c r="AA18" s="20" t="str">
        <f t="shared" si="9"/>
        <v/>
      </c>
      <c r="AB18" s="21" t="str">
        <f t="shared" si="10"/>
        <v/>
      </c>
    </row>
    <row r="19" spans="1:28" ht="15" customHeight="1">
      <c r="A19" s="4" t="s">
        <v>61</v>
      </c>
      <c r="B19" s="105" t="s">
        <v>104</v>
      </c>
      <c r="C19" s="105"/>
      <c r="D19" s="105"/>
      <c r="E19" s="106" t="s">
        <v>105</v>
      </c>
      <c r="F19" s="106"/>
      <c r="G19" s="106"/>
      <c r="H19" s="106" t="s">
        <v>106</v>
      </c>
      <c r="I19" s="106"/>
      <c r="J19" s="106"/>
      <c r="K19" s="107" t="s">
        <v>107</v>
      </c>
      <c r="L19" s="107"/>
      <c r="M19" s="107"/>
      <c r="N19" s="104"/>
      <c r="O19" s="15" t="str">
        <f t="shared" si="0"/>
        <v>C093–A011</v>
      </c>
      <c r="P19" s="16"/>
      <c r="Q19" s="17">
        <f t="shared" si="1"/>
        <v>-1.8112908315155503</v>
      </c>
      <c r="R19" s="17">
        <f t="shared" si="2"/>
        <v>-0.66673251841791359</v>
      </c>
      <c r="S19" s="17">
        <f t="shared" si="3"/>
        <v>2.1767576479719084</v>
      </c>
      <c r="T19" s="17"/>
      <c r="U19" s="17">
        <f t="shared" si="4"/>
        <v>-7.5470451313147935</v>
      </c>
      <c r="V19" s="17">
        <f t="shared" si="5"/>
        <v>2.7780521600746404</v>
      </c>
      <c r="W19" s="17">
        <f t="shared" si="6"/>
        <v>9.0698235332162831</v>
      </c>
      <c r="X19" s="17"/>
      <c r="Y19" s="18">
        <f t="shared" si="7"/>
        <v>1.2536336462430686</v>
      </c>
      <c r="Z19" s="19">
        <f t="shared" si="8"/>
        <v>4.0928806557835218</v>
      </c>
      <c r="AA19" s="20" t="str">
        <f t="shared" si="9"/>
        <v/>
      </c>
      <c r="AB19" s="21" t="str">
        <f t="shared" si="10"/>
        <v/>
      </c>
    </row>
    <row r="20" spans="1:28" ht="1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5" t="str">
        <f t="shared" si="0"/>
        <v>C093–A025</v>
      </c>
      <c r="P20" s="16"/>
      <c r="Q20" s="17">
        <f t="shared" si="1"/>
        <v>0.16917314894842669</v>
      </c>
      <c r="R20" s="17">
        <f t="shared" si="2"/>
        <v>1.3137314620460634</v>
      </c>
      <c r="S20" s="17">
        <f t="shared" si="3"/>
        <v>0.23470067441991435</v>
      </c>
      <c r="T20" s="17"/>
      <c r="U20" s="17">
        <f t="shared" si="4"/>
        <v>0.70488812061844452</v>
      </c>
      <c r="V20" s="17">
        <f t="shared" si="5"/>
        <v>-5.4738810918585976</v>
      </c>
      <c r="W20" s="17">
        <f t="shared" si="6"/>
        <v>0.97791947674964319</v>
      </c>
      <c r="X20" s="17"/>
      <c r="Y20" s="18">
        <f t="shared" si="7"/>
        <v>-2.4701629475896199</v>
      </c>
      <c r="Z20" s="19">
        <f t="shared" si="8"/>
        <v>0.44129940286536246</v>
      </c>
      <c r="AA20" s="20" t="str">
        <f t="shared" si="9"/>
        <v/>
      </c>
      <c r="AB20" s="21" t="str">
        <f t="shared" si="10"/>
        <v/>
      </c>
    </row>
    <row r="21" spans="1:28" ht="15" customHeight="1">
      <c r="A21" s="2" t="s">
        <v>66</v>
      </c>
      <c r="B21" s="104"/>
      <c r="C21" s="104"/>
      <c r="D21" s="104"/>
      <c r="E21" s="27" t="s">
        <v>67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5" t="str">
        <f t="shared" si="0"/>
        <v>C093–A030</v>
      </c>
      <c r="P21" s="16"/>
      <c r="Q21" s="17">
        <f t="shared" si="1"/>
        <v>0.43873729266987338</v>
      </c>
      <c r="R21" s="17">
        <f t="shared" si="2"/>
        <v>1.5832956057675101</v>
      </c>
      <c r="S21" s="17">
        <f t="shared" si="3"/>
        <v>0.14550635313197763</v>
      </c>
      <c r="T21" s="17"/>
      <c r="U21" s="17">
        <f t="shared" si="4"/>
        <v>1.8280720527911389</v>
      </c>
      <c r="V21" s="17">
        <f t="shared" si="5"/>
        <v>-6.5970650240312922</v>
      </c>
      <c r="W21" s="17">
        <f t="shared" si="6"/>
        <v>0.60627647138324092</v>
      </c>
      <c r="X21" s="17"/>
      <c r="Y21" s="18">
        <f t="shared" si="7"/>
        <v>-2.9770149025411969</v>
      </c>
      <c r="Z21" s="19">
        <f t="shared" si="8"/>
        <v>0.27359046542565019</v>
      </c>
      <c r="AA21" s="20" t="str">
        <f t="shared" si="9"/>
        <v/>
      </c>
      <c r="AB21" s="21" t="str">
        <f t="shared" si="10"/>
        <v/>
      </c>
    </row>
    <row r="22" spans="1:28" ht="15" customHeight="1">
      <c r="A22" s="104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104"/>
      <c r="O22" s="15" t="str">
        <f t="shared" si="0"/>
        <v>C093–A036</v>
      </c>
      <c r="P22" s="16"/>
      <c r="Q22" s="17">
        <f t="shared" si="1"/>
        <v>-0.67799316788082242</v>
      </c>
      <c r="R22" s="17">
        <f t="shared" si="2"/>
        <v>0.46656514521681425</v>
      </c>
      <c r="S22" s="17">
        <f t="shared" si="3"/>
        <v>0.33507017327241767</v>
      </c>
      <c r="T22" s="17"/>
      <c r="U22" s="17">
        <f>AVERAGE((C42/C29),(D42/D29))</f>
        <v>-2.8249715328367602</v>
      </c>
      <c r="V22" s="17">
        <f>-(U22-$U$23)</f>
        <v>-1.9440214384033929</v>
      </c>
      <c r="W22" s="17">
        <f>_xlfn.STDEV.P((C42/C29),(D42/D29))</f>
        <v>1.3961257219684071</v>
      </c>
      <c r="X22" s="17"/>
      <c r="Y22" s="18">
        <f t="shared" si="7"/>
        <v>-0.87726599205929279</v>
      </c>
      <c r="Z22" s="19">
        <f t="shared" si="8"/>
        <v>0.63002063265722341</v>
      </c>
      <c r="AA22" s="20" t="str">
        <f t="shared" si="9"/>
        <v/>
      </c>
      <c r="AB22" s="21" t="str">
        <f t="shared" si="10"/>
        <v/>
      </c>
    </row>
    <row r="23" spans="1:28" ht="15" customHeight="1">
      <c r="A23" s="4" t="s">
        <v>15</v>
      </c>
      <c r="B23" s="28">
        <v>0.24</v>
      </c>
      <c r="C23" s="29">
        <v>0.24</v>
      </c>
      <c r="D23" s="29">
        <v>0.24</v>
      </c>
      <c r="E23" s="29">
        <v>0.24</v>
      </c>
      <c r="F23" s="29">
        <v>0.24</v>
      </c>
      <c r="G23" s="29">
        <v>0.24</v>
      </c>
      <c r="H23" s="29">
        <v>0.24</v>
      </c>
      <c r="I23" s="29">
        <v>0.24</v>
      </c>
      <c r="J23" s="29">
        <v>0.24</v>
      </c>
      <c r="K23" s="29">
        <v>0.24</v>
      </c>
      <c r="L23" s="29">
        <v>0.24</v>
      </c>
      <c r="M23" s="30">
        <v>0.24</v>
      </c>
      <c r="N23" s="104"/>
      <c r="O23" s="31" t="str">
        <f t="shared" si="0"/>
        <v>C093 w/o amine</v>
      </c>
      <c r="P23" s="32"/>
      <c r="Q23" s="33">
        <f t="shared" si="1"/>
        <v>-1.1445583130976367</v>
      </c>
      <c r="R23" s="33"/>
      <c r="S23" s="33">
        <f t="shared" si="3"/>
        <v>0.1158518666065925</v>
      </c>
      <c r="T23" s="33"/>
      <c r="U23" s="33">
        <f t="shared" si="4"/>
        <v>-4.7689929712401531</v>
      </c>
      <c r="V23" s="33">
        <f>-U23</f>
        <v>4.7689929712401531</v>
      </c>
      <c r="W23" s="33">
        <f t="shared" si="6"/>
        <v>0.48271611086079552</v>
      </c>
      <c r="X23" s="33"/>
      <c r="Y23" s="33">
        <f t="shared" si="7"/>
        <v>2.1520726404513328</v>
      </c>
      <c r="Z23" s="34">
        <f t="shared" si="8"/>
        <v>0.21783217999133372</v>
      </c>
      <c r="AA23" s="20"/>
      <c r="AB23" s="104"/>
    </row>
    <row r="24" spans="1:28" ht="15" customHeight="1">
      <c r="A24" s="4" t="s">
        <v>21</v>
      </c>
      <c r="B24" s="35">
        <v>0.24</v>
      </c>
      <c r="C24" s="36">
        <v>0.24</v>
      </c>
      <c r="D24" s="36">
        <v>0.24</v>
      </c>
      <c r="E24" s="36">
        <v>0.24</v>
      </c>
      <c r="F24" s="36">
        <v>0.24</v>
      </c>
      <c r="G24" s="36">
        <v>0.24</v>
      </c>
      <c r="H24" s="36">
        <v>0.24</v>
      </c>
      <c r="I24" s="36">
        <v>0.24</v>
      </c>
      <c r="J24" s="36">
        <v>0.24</v>
      </c>
      <c r="K24" s="36">
        <v>0.24</v>
      </c>
      <c r="L24" s="36">
        <v>0.24</v>
      </c>
      <c r="M24" s="37">
        <v>0.24</v>
      </c>
      <c r="N24" s="104"/>
      <c r="O24" s="15" t="str">
        <f t="shared" ref="O24:O31" si="11">E12</f>
        <v>C028–A001</v>
      </c>
      <c r="P24" s="103"/>
      <c r="Q24" s="53">
        <f t="shared" ref="Q24:Q31" si="12">AVERAGE(E36:G36)</f>
        <v>-1.0712653139619472</v>
      </c>
      <c r="R24" s="53">
        <f t="shared" ref="R24:R30" si="13">Q24-$Q$31</f>
        <v>0.21454500555623612</v>
      </c>
      <c r="S24" s="17">
        <f t="shared" ref="S24:S31" si="14">_xlfn.STDEV.P(E36:G36)</f>
        <v>0.36409694253971603</v>
      </c>
      <c r="T24" s="103"/>
      <c r="U24" s="17">
        <f t="shared" ref="U24:U31" si="15">AVERAGE((E36/E23),(F36/F23),(G36/G23))</f>
        <v>-4.4636054748414482</v>
      </c>
      <c r="V24" s="53">
        <f t="shared" ref="V24:V30" si="16">-(U24-$U$31)</f>
        <v>-0.89393752315098318</v>
      </c>
      <c r="W24" s="17">
        <f t="shared" ref="W24:W31" si="17">_xlfn.STDEV.P((E36/E23),(F36/F23),(G36/G23))</f>
        <v>1.5170705939154823</v>
      </c>
      <c r="X24" s="103"/>
      <c r="Y24" s="18">
        <f t="shared" si="7"/>
        <v>-0.40340140936416208</v>
      </c>
      <c r="Z24" s="19">
        <f t="shared" si="8"/>
        <v>0.68459864346366528</v>
      </c>
      <c r="AA24" s="20" t="str">
        <f t="shared" ref="AA24:AA30" si="18">IF(AND(Y24&gt;(Z24*5),Y24&gt;($Y$31/2)),"Hit","")</f>
        <v/>
      </c>
      <c r="AB24" s="21" t="str">
        <f t="shared" ref="AB24:AB30" si="19">IF(AND(Y24&gt;(Z24*3),Y24&gt;($Y$31/2)),"Hit","")</f>
        <v/>
      </c>
    </row>
    <row r="25" spans="1:28" ht="15" customHeight="1">
      <c r="A25" s="4" t="s">
        <v>26</v>
      </c>
      <c r="B25" s="35">
        <v>0.24</v>
      </c>
      <c r="C25" s="36">
        <v>0.24</v>
      </c>
      <c r="D25" s="36">
        <v>0.24</v>
      </c>
      <c r="E25" s="36">
        <v>0.24</v>
      </c>
      <c r="F25" s="36">
        <v>0.24</v>
      </c>
      <c r="G25" s="36">
        <v>0.24</v>
      </c>
      <c r="H25" s="36">
        <v>0.24</v>
      </c>
      <c r="I25" s="36">
        <v>0.24</v>
      </c>
      <c r="J25" s="36">
        <v>0.24</v>
      </c>
      <c r="K25" s="36">
        <v>0.24</v>
      </c>
      <c r="L25" s="36">
        <v>0.24</v>
      </c>
      <c r="M25" s="37">
        <v>0.24</v>
      </c>
      <c r="N25" s="104"/>
      <c r="O25" s="15" t="str">
        <f t="shared" si="11"/>
        <v>C028–A002</v>
      </c>
      <c r="P25" s="103"/>
      <c r="Q25" s="53">
        <f t="shared" si="12"/>
        <v>-1.3035189529571496</v>
      </c>
      <c r="R25" s="53">
        <f t="shared" si="13"/>
        <v>-1.7708633438966226E-2</v>
      </c>
      <c r="S25" s="17">
        <f t="shared" si="14"/>
        <v>0.26247245141413555</v>
      </c>
      <c r="T25" s="103"/>
      <c r="U25" s="17">
        <f t="shared" si="15"/>
        <v>-5.43132897065479</v>
      </c>
      <c r="V25" s="53">
        <f t="shared" si="16"/>
        <v>7.3785972662358645E-2</v>
      </c>
      <c r="W25" s="17">
        <f t="shared" si="17"/>
        <v>1.0936352142255672</v>
      </c>
      <c r="X25" s="103"/>
      <c r="Y25" s="18">
        <f t="shared" si="7"/>
        <v>3.3296919071461484E-2</v>
      </c>
      <c r="Z25" s="19">
        <f t="shared" si="8"/>
        <v>0.4935176959501657</v>
      </c>
      <c r="AA25" s="20" t="str">
        <f t="shared" si="18"/>
        <v/>
      </c>
      <c r="AB25" s="21" t="str">
        <f t="shared" si="19"/>
        <v/>
      </c>
    </row>
    <row r="26" spans="1:28" ht="15" customHeight="1">
      <c r="A26" s="4" t="s">
        <v>36</v>
      </c>
      <c r="B26" s="35">
        <v>0.24</v>
      </c>
      <c r="C26" s="36">
        <v>0.24</v>
      </c>
      <c r="D26" s="36">
        <v>0.24</v>
      </c>
      <c r="E26" s="36">
        <v>0.24</v>
      </c>
      <c r="F26" s="36">
        <v>0.24</v>
      </c>
      <c r="G26" s="36">
        <v>0.24</v>
      </c>
      <c r="H26" s="36">
        <v>0.24</v>
      </c>
      <c r="I26" s="36">
        <v>0.24</v>
      </c>
      <c r="J26" s="36">
        <v>0.24</v>
      </c>
      <c r="K26" s="36">
        <v>0.24</v>
      </c>
      <c r="L26" s="36">
        <v>0.24</v>
      </c>
      <c r="M26" s="37">
        <v>0.24</v>
      </c>
      <c r="N26" s="104"/>
      <c r="O26" s="15" t="str">
        <f t="shared" si="11"/>
        <v>C028–A006</v>
      </c>
      <c r="P26" s="103"/>
      <c r="Q26" s="53">
        <f t="shared" si="12"/>
        <v>-1.029542741902298</v>
      </c>
      <c r="R26" s="53">
        <f t="shared" si="13"/>
        <v>0.25626757761588537</v>
      </c>
      <c r="S26" s="17">
        <f t="shared" si="14"/>
        <v>4.3972506893851959E-2</v>
      </c>
      <c r="T26" s="103"/>
      <c r="U26" s="17">
        <f>AVERAGE((F38/F25),(G38/G25))</f>
        <v>-4.2897614245929088</v>
      </c>
      <c r="V26" s="53">
        <f t="shared" si="16"/>
        <v>-1.0677815733995226</v>
      </c>
      <c r="W26" s="17">
        <f>_xlfn.STDEV.P((F38/F25),(G38/G25))</f>
        <v>0.1832187787243833</v>
      </c>
      <c r="X26" s="103"/>
      <c r="Y26" s="18">
        <f t="shared" si="7"/>
        <v>-0.48185089052325025</v>
      </c>
      <c r="Z26" s="19">
        <f t="shared" si="8"/>
        <v>8.2679954298006911E-2</v>
      </c>
      <c r="AA26" s="20" t="str">
        <f t="shared" si="18"/>
        <v/>
      </c>
      <c r="AB26" s="21" t="str">
        <f t="shared" si="19"/>
        <v/>
      </c>
    </row>
    <row r="27" spans="1:28" ht="15" customHeight="1">
      <c r="A27" s="4" t="s">
        <v>46</v>
      </c>
      <c r="B27" s="35">
        <v>0.24</v>
      </c>
      <c r="C27" s="36">
        <v>0.24</v>
      </c>
      <c r="D27" s="36">
        <v>0.24</v>
      </c>
      <c r="E27" s="36">
        <v>0.24</v>
      </c>
      <c r="F27" s="36">
        <v>0.24</v>
      </c>
      <c r="G27" s="36">
        <v>0.24</v>
      </c>
      <c r="H27" s="36">
        <v>0.24</v>
      </c>
      <c r="I27" s="36">
        <v>0.24</v>
      </c>
      <c r="J27" s="36">
        <v>0.24</v>
      </c>
      <c r="K27" s="36">
        <v>0.24</v>
      </c>
      <c r="L27" s="36">
        <v>0.24</v>
      </c>
      <c r="M27" s="37">
        <v>0.24</v>
      </c>
      <c r="N27" s="104"/>
      <c r="O27" s="15" t="str">
        <f t="shared" si="11"/>
        <v>C028–A011</v>
      </c>
      <c r="P27" s="103"/>
      <c r="Q27" s="53">
        <f t="shared" si="12"/>
        <v>-1.2849268085223067</v>
      </c>
      <c r="R27" s="53">
        <f t="shared" si="13"/>
        <v>8.8351099587669069E-4</v>
      </c>
      <c r="S27" s="17">
        <f t="shared" si="14"/>
        <v>6.5135771509668705E-2</v>
      </c>
      <c r="T27" s="103"/>
      <c r="U27" s="17">
        <f t="shared" si="15"/>
        <v>-5.3538617021762782</v>
      </c>
      <c r="V27" s="53">
        <f t="shared" si="16"/>
        <v>-3.6812958161531739E-3</v>
      </c>
      <c r="W27" s="17">
        <f t="shared" si="17"/>
        <v>0.27139904795695313</v>
      </c>
      <c r="X27" s="103"/>
      <c r="Y27" s="18">
        <f t="shared" si="7"/>
        <v>-1.661234574076342E-3</v>
      </c>
      <c r="Z27" s="19">
        <f t="shared" si="8"/>
        <v>0.12247249456541205</v>
      </c>
      <c r="AA27" s="20" t="str">
        <f t="shared" si="18"/>
        <v/>
      </c>
      <c r="AB27" s="21" t="str">
        <f t="shared" si="19"/>
        <v/>
      </c>
    </row>
    <row r="28" spans="1:28" ht="15" customHeight="1">
      <c r="A28" s="4" t="s">
        <v>51</v>
      </c>
      <c r="B28" s="35">
        <v>0.24</v>
      </c>
      <c r="C28" s="36">
        <v>0.24</v>
      </c>
      <c r="D28" s="36">
        <v>0.24</v>
      </c>
      <c r="E28" s="36">
        <v>0.24</v>
      </c>
      <c r="F28" s="36">
        <v>0.24</v>
      </c>
      <c r="G28" s="36">
        <v>0.24</v>
      </c>
      <c r="H28" s="36">
        <v>0.24</v>
      </c>
      <c r="I28" s="36">
        <v>0.24</v>
      </c>
      <c r="J28" s="36">
        <v>0.24</v>
      </c>
      <c r="K28" s="36">
        <v>0.24</v>
      </c>
      <c r="L28" s="36">
        <v>0.24</v>
      </c>
      <c r="M28" s="37">
        <v>0.24</v>
      </c>
      <c r="N28" s="104"/>
      <c r="O28" s="15" t="str">
        <f t="shared" si="11"/>
        <v>C028–A025</v>
      </c>
      <c r="P28" s="103"/>
      <c r="Q28" s="53">
        <f t="shared" si="12"/>
        <v>-1.3614191052393334</v>
      </c>
      <c r="R28" s="53">
        <f t="shared" si="13"/>
        <v>-7.560878572115004E-2</v>
      </c>
      <c r="S28" s="17">
        <f t="shared" si="14"/>
        <v>0.13793327672000305</v>
      </c>
      <c r="T28" s="103"/>
      <c r="U28" s="17">
        <f t="shared" si="15"/>
        <v>-5.6725796051638895</v>
      </c>
      <c r="V28" s="53">
        <f t="shared" si="16"/>
        <v>0.31503660717145809</v>
      </c>
      <c r="W28" s="17">
        <f t="shared" si="17"/>
        <v>0.57472198633335136</v>
      </c>
      <c r="X28" s="103"/>
      <c r="Y28" s="18">
        <f t="shared" si="7"/>
        <v>0.14216453392213813</v>
      </c>
      <c r="Z28" s="19">
        <f t="shared" si="8"/>
        <v>0.25935107686523079</v>
      </c>
      <c r="AA28" s="20" t="str">
        <f t="shared" si="18"/>
        <v/>
      </c>
      <c r="AB28" s="21" t="str">
        <f t="shared" si="19"/>
        <v/>
      </c>
    </row>
    <row r="29" spans="1:28" ht="15" customHeight="1">
      <c r="A29" s="4" t="s">
        <v>56</v>
      </c>
      <c r="B29" s="35">
        <v>0.24</v>
      </c>
      <c r="C29" s="36">
        <v>0.24</v>
      </c>
      <c r="D29" s="36">
        <v>0.24</v>
      </c>
      <c r="E29" s="36">
        <v>0.24</v>
      </c>
      <c r="F29" s="36">
        <v>0.24</v>
      </c>
      <c r="G29" s="36">
        <v>0.24</v>
      </c>
      <c r="H29" s="36">
        <v>0.24</v>
      </c>
      <c r="I29" s="36">
        <v>0.24</v>
      </c>
      <c r="J29" s="36">
        <v>0.24</v>
      </c>
      <c r="K29" s="36">
        <v>0.24</v>
      </c>
      <c r="L29" s="36">
        <v>0.24</v>
      </c>
      <c r="M29" s="37">
        <v>0.24</v>
      </c>
      <c r="N29" s="104"/>
      <c r="O29" s="22" t="str">
        <f t="shared" si="11"/>
        <v>C028–A030</v>
      </c>
      <c r="P29" s="42"/>
      <c r="Q29" s="39">
        <f t="shared" si="12"/>
        <v>-0.54866581608155218</v>
      </c>
      <c r="R29" s="39">
        <f t="shared" si="13"/>
        <v>0.73714450343663118</v>
      </c>
      <c r="S29" s="24">
        <f t="shared" si="14"/>
        <v>0.42091912720446789</v>
      </c>
      <c r="T29" s="38"/>
      <c r="U29" s="24">
        <f t="shared" si="15"/>
        <v>-2.2861075670064674</v>
      </c>
      <c r="V29" s="39">
        <f t="shared" si="16"/>
        <v>-3.0714354309859639</v>
      </c>
      <c r="W29" s="24">
        <f t="shared" si="17"/>
        <v>1.7538296966852829</v>
      </c>
      <c r="X29" s="38"/>
      <c r="Y29" s="25">
        <f t="shared" si="7"/>
        <v>-1.3860268190369873</v>
      </c>
      <c r="Z29" s="26">
        <f t="shared" si="8"/>
        <v>0.79143939381104822</v>
      </c>
      <c r="AA29" s="20" t="str">
        <f t="shared" si="18"/>
        <v/>
      </c>
      <c r="AB29" s="21" t="str">
        <f t="shared" si="19"/>
        <v/>
      </c>
    </row>
    <row r="30" spans="1:28" ht="15" customHeight="1">
      <c r="A30" s="4" t="s">
        <v>61</v>
      </c>
      <c r="B30" s="43">
        <v>0.24</v>
      </c>
      <c r="C30" s="44">
        <v>0.24</v>
      </c>
      <c r="D30" s="44">
        <v>0.24</v>
      </c>
      <c r="E30" s="44">
        <v>0.24</v>
      </c>
      <c r="F30" s="44">
        <v>0.24</v>
      </c>
      <c r="G30" s="44">
        <v>0.24</v>
      </c>
      <c r="H30" s="44">
        <v>0.24</v>
      </c>
      <c r="I30" s="44">
        <v>0.24</v>
      </c>
      <c r="J30" s="44">
        <v>0.24</v>
      </c>
      <c r="K30" s="44">
        <v>0.24</v>
      </c>
      <c r="L30" s="44">
        <v>0.24</v>
      </c>
      <c r="M30" s="45">
        <v>0.24</v>
      </c>
      <c r="N30" s="104"/>
      <c r="O30" s="15" t="str">
        <f t="shared" si="11"/>
        <v>C028–A036</v>
      </c>
      <c r="P30" s="46"/>
      <c r="Q30" s="53">
        <f t="shared" si="12"/>
        <v>-0.85215458698605306</v>
      </c>
      <c r="R30" s="53">
        <f t="shared" si="13"/>
        <v>0.4336557325321303</v>
      </c>
      <c r="S30" s="17">
        <f t="shared" si="14"/>
        <v>5.388710775593452E-2</v>
      </c>
      <c r="T30" s="46"/>
      <c r="U30" s="17">
        <f t="shared" si="15"/>
        <v>-3.550644112441887</v>
      </c>
      <c r="V30" s="53">
        <f t="shared" si="16"/>
        <v>-1.8068988855505443</v>
      </c>
      <c r="W30" s="17">
        <f t="shared" si="17"/>
        <v>0.22452961564972715</v>
      </c>
      <c r="X30" s="46"/>
      <c r="Y30" s="18">
        <f t="shared" si="7"/>
        <v>-0.81538758373219511</v>
      </c>
      <c r="Z30" s="19">
        <f t="shared" si="8"/>
        <v>0.10132202872280106</v>
      </c>
      <c r="AA30" s="20" t="str">
        <f t="shared" si="18"/>
        <v/>
      </c>
      <c r="AB30" s="21" t="str">
        <f t="shared" si="19"/>
        <v/>
      </c>
    </row>
    <row r="31" spans="1:28" ht="1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31" t="str">
        <f t="shared" si="11"/>
        <v>C028 w/o amine</v>
      </c>
      <c r="P31" s="32"/>
      <c r="Q31" s="47">
        <f t="shared" si="12"/>
        <v>-1.2858103195181834</v>
      </c>
      <c r="R31" s="47"/>
      <c r="S31" s="33">
        <f t="shared" si="14"/>
        <v>0.15147045744320872</v>
      </c>
      <c r="T31" s="48"/>
      <c r="U31" s="33">
        <f t="shared" si="15"/>
        <v>-5.3575429979924314</v>
      </c>
      <c r="V31" s="49">
        <f>-U31</f>
        <v>5.3575429979924314</v>
      </c>
      <c r="W31" s="33">
        <f t="shared" si="17"/>
        <v>0.63112690601336963</v>
      </c>
      <c r="X31" s="48"/>
      <c r="Y31" s="33">
        <f t="shared" si="7"/>
        <v>2.4176638077583172</v>
      </c>
      <c r="Z31" s="34">
        <f t="shared" si="8"/>
        <v>0.2848045604753473</v>
      </c>
      <c r="AA31" s="20"/>
      <c r="AB31" s="104"/>
    </row>
    <row r="32" spans="1:28" ht="15" customHeight="1">
      <c r="A32" s="104"/>
      <c r="B32" s="50"/>
      <c r="C32" s="51" t="s">
        <v>68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52" t="str">
        <f t="shared" ref="O32:O39" si="20">H12</f>
        <v>C037–A001</v>
      </c>
      <c r="P32" s="103"/>
      <c r="Q32" s="53">
        <f t="shared" ref="Q32:Q39" si="21">AVERAGE(H36:J36)</f>
        <v>-1.6201616111728399</v>
      </c>
      <c r="R32" s="53">
        <f t="shared" ref="R32:R38" si="22">Q32-$Q$39</f>
        <v>-0.3031814627320264</v>
      </c>
      <c r="S32" s="17">
        <f t="shared" ref="S32:S39" si="23">_xlfn.STDEV.P(H36:J36)</f>
        <v>0.27387879917857993</v>
      </c>
      <c r="T32" s="54"/>
      <c r="U32" s="17">
        <f t="shared" ref="U32:U39" si="24">AVERAGE((H36/H23),(I36/I23),(J36/J23))</f>
        <v>-6.7506733798868339</v>
      </c>
      <c r="V32" s="53">
        <f t="shared" ref="V32:V38" si="25">-(U32-$U$39)</f>
        <v>1.2632560947167777</v>
      </c>
      <c r="W32" s="17">
        <f t="shared" ref="W32:W39" si="26">_xlfn.STDEV.P((H36/H23),(I36/I23),(J36/J23))</f>
        <v>1.1411616632440773</v>
      </c>
      <c r="X32" s="54"/>
      <c r="Y32" s="18">
        <f t="shared" si="7"/>
        <v>0.57006141458338344</v>
      </c>
      <c r="Z32" s="19">
        <f t="shared" si="8"/>
        <v>0.51496464947837417</v>
      </c>
      <c r="AA32" s="20" t="str">
        <f t="shared" ref="AA32:AA38" si="27">IF(AND(Y32&gt;(Z32*5),Y32&gt;($Y$39/2)),"Hit","")</f>
        <v/>
      </c>
      <c r="AB32" s="21" t="str">
        <f t="shared" ref="AB32:AB38" si="28">IF(AND(Y32&gt;(Z32*3),Y32&gt;($Y$39/2)),"Hit","")</f>
        <v/>
      </c>
    </row>
    <row r="33" spans="1:28" ht="1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52" t="str">
        <f t="shared" si="20"/>
        <v>C037–A002</v>
      </c>
      <c r="P33" s="16"/>
      <c r="Q33" s="53">
        <f t="shared" si="21"/>
        <v>-0.97018836344679238</v>
      </c>
      <c r="R33" s="53">
        <f t="shared" si="22"/>
        <v>0.34679178499402108</v>
      </c>
      <c r="S33" s="17">
        <f t="shared" si="23"/>
        <v>0.27833074508196598</v>
      </c>
      <c r="T33" s="17"/>
      <c r="U33" s="17">
        <f t="shared" si="24"/>
        <v>-4.0424515143616349</v>
      </c>
      <c r="V33" s="53">
        <f t="shared" si="25"/>
        <v>-1.4449657708084214</v>
      </c>
      <c r="W33" s="17">
        <f t="shared" si="26"/>
        <v>1.1597114378415254</v>
      </c>
      <c r="X33" s="17"/>
      <c r="Y33" s="18">
        <f t="shared" si="7"/>
        <v>-0.65206036588827676</v>
      </c>
      <c r="Z33" s="19">
        <f t="shared" si="8"/>
        <v>0.52333548639058003</v>
      </c>
      <c r="AA33" s="20" t="str">
        <f t="shared" si="27"/>
        <v/>
      </c>
      <c r="AB33" s="21" t="str">
        <f t="shared" si="28"/>
        <v/>
      </c>
    </row>
    <row r="34" spans="1:28" ht="15" customHeight="1">
      <c r="A34" s="2" t="s">
        <v>69</v>
      </c>
      <c r="B34" s="104"/>
      <c r="C34" s="104"/>
      <c r="D34" s="104"/>
      <c r="E34" s="27" t="s">
        <v>70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52" t="str">
        <f t="shared" si="20"/>
        <v>C037–A006</v>
      </c>
      <c r="P34" s="16"/>
      <c r="Q34" s="53">
        <f t="shared" si="21"/>
        <v>-1.1221851806121457</v>
      </c>
      <c r="R34" s="53">
        <f t="shared" si="22"/>
        <v>0.19479496782866779</v>
      </c>
      <c r="S34" s="17">
        <f t="shared" si="23"/>
        <v>0.37453656355702053</v>
      </c>
      <c r="T34" s="17"/>
      <c r="U34" s="17">
        <f t="shared" si="24"/>
        <v>-4.6757715858839406</v>
      </c>
      <c r="V34" s="53">
        <f t="shared" si="25"/>
        <v>-0.81164569928611563</v>
      </c>
      <c r="W34" s="17">
        <f t="shared" si="26"/>
        <v>1.5605690148209215</v>
      </c>
      <c r="X34" s="17"/>
      <c r="Y34" s="18">
        <f t="shared" si="7"/>
        <v>-0.36626610978615326</v>
      </c>
      <c r="Z34" s="19">
        <f t="shared" si="8"/>
        <v>0.70422789477478409</v>
      </c>
      <c r="AA34" s="20" t="str">
        <f t="shared" si="27"/>
        <v/>
      </c>
      <c r="AB34" s="21" t="str">
        <f t="shared" si="28"/>
        <v/>
      </c>
    </row>
    <row r="35" spans="1:28" ht="15" customHeight="1" thickBot="1">
      <c r="A35" s="104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104"/>
      <c r="O35" s="52" t="str">
        <f t="shared" si="20"/>
        <v>C037–A011</v>
      </c>
      <c r="P35" s="16"/>
      <c r="Q35" s="53">
        <f t="shared" si="21"/>
        <v>-1.4466312713503768</v>
      </c>
      <c r="R35" s="53">
        <f t="shared" si="22"/>
        <v>-0.12965112290956338</v>
      </c>
      <c r="S35" s="17">
        <f t="shared" si="23"/>
        <v>9.5477404549171765E-2</v>
      </c>
      <c r="T35" s="17"/>
      <c r="U35" s="17">
        <f t="shared" si="24"/>
        <v>-6.0276302972932356</v>
      </c>
      <c r="V35" s="53">
        <f t="shared" si="25"/>
        <v>0.5402130121231794</v>
      </c>
      <c r="W35" s="17">
        <f t="shared" si="26"/>
        <v>0.39782251895488263</v>
      </c>
      <c r="X35" s="17"/>
      <c r="Y35" s="18">
        <f t="shared" si="7"/>
        <v>0.24377843507363692</v>
      </c>
      <c r="Z35" s="19">
        <f t="shared" si="8"/>
        <v>0.17952279736231166</v>
      </c>
      <c r="AA35" s="20" t="str">
        <f t="shared" si="27"/>
        <v/>
      </c>
      <c r="AB35" s="21" t="str">
        <f t="shared" si="28"/>
        <v/>
      </c>
    </row>
    <row r="36" spans="1:28" ht="15" customHeight="1">
      <c r="A36" s="4" t="s">
        <v>15</v>
      </c>
      <c r="B36" s="56">
        <v>-1.0184796476931299</v>
      </c>
      <c r="C36" s="57">
        <v>-0.64093509486769096</v>
      </c>
      <c r="D36" s="57">
        <v>-0.515059472362836</v>
      </c>
      <c r="E36" s="57">
        <v>-1.57048195250443</v>
      </c>
      <c r="F36" s="57">
        <v>-0.71240070790632004</v>
      </c>
      <c r="G36" s="57">
        <v>-0.930913281475092</v>
      </c>
      <c r="H36" s="57">
        <v>-1.9309709017574099</v>
      </c>
      <c r="I36" s="57">
        <v>-1.2646005679713499</v>
      </c>
      <c r="J36" s="57">
        <v>-1.66491336378976</v>
      </c>
      <c r="K36" s="57">
        <v>-1.17125571058156</v>
      </c>
      <c r="L36" s="57">
        <v>-0.85329052969505403</v>
      </c>
      <c r="M36" s="58">
        <v>-1.43028357410379</v>
      </c>
      <c r="N36" s="104"/>
      <c r="O36" s="52" t="str">
        <f t="shared" si="20"/>
        <v>C037–A025</v>
      </c>
      <c r="P36" s="16"/>
      <c r="Q36" s="53">
        <f t="shared" si="21"/>
        <v>-1.4741188898492201</v>
      </c>
      <c r="R36" s="53">
        <f t="shared" si="22"/>
        <v>-0.15713874140840667</v>
      </c>
      <c r="S36" s="17">
        <f t="shared" si="23"/>
        <v>0.21765763138226718</v>
      </c>
      <c r="T36" s="17"/>
      <c r="U36" s="17">
        <f t="shared" si="24"/>
        <v>-6.1421620410384179</v>
      </c>
      <c r="V36" s="53">
        <f t="shared" si="25"/>
        <v>0.65474475586836167</v>
      </c>
      <c r="W36" s="17">
        <f t="shared" si="26"/>
        <v>0.90690679742610991</v>
      </c>
      <c r="X36" s="17"/>
      <c r="Y36" s="18">
        <f t="shared" si="7"/>
        <v>0.29546243495864699</v>
      </c>
      <c r="Z36" s="19">
        <f t="shared" si="8"/>
        <v>0.4092539699576308</v>
      </c>
      <c r="AA36" s="20" t="str">
        <f t="shared" si="27"/>
        <v/>
      </c>
      <c r="AB36" s="21" t="str">
        <f t="shared" si="28"/>
        <v/>
      </c>
    </row>
    <row r="37" spans="1:28" ht="15" customHeight="1">
      <c r="A37" s="4" t="s">
        <v>21</v>
      </c>
      <c r="B37" s="59">
        <v>0.99253405770258096</v>
      </c>
      <c r="C37" s="60">
        <v>-0.28556611927397602</v>
      </c>
      <c r="D37" s="60">
        <v>-0.30678684611269502</v>
      </c>
      <c r="E37" s="60">
        <v>-1.4048318722476001</v>
      </c>
      <c r="F37" s="60">
        <v>-1.5621187800962899</v>
      </c>
      <c r="G37" s="60">
        <v>-0.943606206527559</v>
      </c>
      <c r="H37" s="60">
        <v>-1.3219574433057599</v>
      </c>
      <c r="I37" s="60">
        <v>-0.94726097872165005</v>
      </c>
      <c r="J37" s="60">
        <v>-0.64134666831296705</v>
      </c>
      <c r="K37" s="60">
        <v>-1.01029756760094</v>
      </c>
      <c r="L37" s="60">
        <v>-0.84300119356299297</v>
      </c>
      <c r="M37" s="61">
        <v>-0.86237807136684796</v>
      </c>
      <c r="N37" s="104"/>
      <c r="O37" s="55" t="str">
        <f t="shared" si="20"/>
        <v>C037–A030</v>
      </c>
      <c r="P37" s="23"/>
      <c r="Q37" s="39">
        <f t="shared" si="21"/>
        <v>-0.75682320176701856</v>
      </c>
      <c r="R37" s="39">
        <f t="shared" si="22"/>
        <v>0.5601569466737949</v>
      </c>
      <c r="S37" s="24">
        <f t="shared" si="23"/>
        <v>6.1214389603109438E-2</v>
      </c>
      <c r="T37" s="24"/>
      <c r="U37" s="24">
        <f t="shared" si="24"/>
        <v>-3.1534300073625778</v>
      </c>
      <c r="V37" s="39">
        <f t="shared" si="25"/>
        <v>-2.3339872778074784</v>
      </c>
      <c r="W37" s="24">
        <f t="shared" si="26"/>
        <v>0.25505995667962278</v>
      </c>
      <c r="X37" s="24"/>
      <c r="Y37" s="25">
        <f t="shared" si="7"/>
        <v>-1.0532433564113171</v>
      </c>
      <c r="Z37" s="26">
        <f t="shared" si="8"/>
        <v>0.11509925842943265</v>
      </c>
      <c r="AA37" s="20" t="str">
        <f t="shared" si="27"/>
        <v/>
      </c>
      <c r="AB37" s="21" t="str">
        <f t="shared" si="28"/>
        <v/>
      </c>
    </row>
    <row r="38" spans="1:28" ht="15" customHeight="1">
      <c r="A38" s="4" t="s">
        <v>26</v>
      </c>
      <c r="B38" s="59">
        <v>0.76870395522083201</v>
      </c>
      <c r="C38" s="60">
        <v>-1.5038235173066701</v>
      </c>
      <c r="D38" s="60">
        <v>-1.3014775486685599</v>
      </c>
      <c r="E38" s="102" t="s">
        <v>108</v>
      </c>
      <c r="F38" s="60">
        <v>-1.0735152487961499</v>
      </c>
      <c r="G38" s="60">
        <v>-0.98557023500844598</v>
      </c>
      <c r="H38" s="60">
        <v>-0.86555541836441496</v>
      </c>
      <c r="I38" s="60">
        <v>-1.65177593941639</v>
      </c>
      <c r="J38" s="60">
        <v>-0.84922418405563205</v>
      </c>
      <c r="K38" s="60">
        <v>-1.0477178252459101</v>
      </c>
      <c r="L38" s="60">
        <v>-0.96611104251553803</v>
      </c>
      <c r="M38" s="61">
        <v>-0.86489690085196602</v>
      </c>
      <c r="N38" s="104"/>
      <c r="O38" s="52" t="str">
        <f t="shared" si="20"/>
        <v>C037–A036</v>
      </c>
      <c r="P38" s="16"/>
      <c r="Q38" s="53">
        <f t="shared" si="21"/>
        <v>-1.0216789452744479</v>
      </c>
      <c r="R38" s="53">
        <f t="shared" si="22"/>
        <v>0.29530120316636554</v>
      </c>
      <c r="S38" s="17">
        <f t="shared" si="23"/>
        <v>0.3645603565894166</v>
      </c>
      <c r="T38" s="17"/>
      <c r="U38" s="17">
        <f t="shared" si="24"/>
        <v>-4.2569956053102</v>
      </c>
      <c r="V38" s="53">
        <f t="shared" si="25"/>
        <v>-1.2304216798598562</v>
      </c>
      <c r="W38" s="17">
        <f t="shared" si="26"/>
        <v>1.5190014857892358</v>
      </c>
      <c r="X38" s="17"/>
      <c r="Y38" s="18">
        <f t="shared" si="7"/>
        <v>-0.55524444036997112</v>
      </c>
      <c r="Z38" s="19">
        <f t="shared" si="8"/>
        <v>0.68546998456192942</v>
      </c>
      <c r="AA38" s="20" t="str">
        <f t="shared" si="27"/>
        <v/>
      </c>
      <c r="AB38" s="21" t="str">
        <f t="shared" si="28"/>
        <v/>
      </c>
    </row>
    <row r="39" spans="1:28" ht="15" customHeight="1">
      <c r="A39" s="4" t="s">
        <v>36</v>
      </c>
      <c r="B39" s="59">
        <v>-0.11372597440012699</v>
      </c>
      <c r="C39" s="60">
        <v>-0.436086759682284</v>
      </c>
      <c r="D39" s="60">
        <v>-4.8840597604642397</v>
      </c>
      <c r="E39" s="60">
        <v>-1.35489978186606</v>
      </c>
      <c r="F39" s="60">
        <v>-1.30182327036259</v>
      </c>
      <c r="G39" s="60">
        <v>-1.19805737333827</v>
      </c>
      <c r="H39" s="60">
        <v>-1.3420751533111099</v>
      </c>
      <c r="I39" s="60">
        <v>-1.4249166563773199</v>
      </c>
      <c r="J39" s="60">
        <v>-1.5729020043627</v>
      </c>
      <c r="K39" s="60">
        <v>-1.4184796476931301</v>
      </c>
      <c r="L39" s="60">
        <v>-1.10907519446845</v>
      </c>
      <c r="M39" s="61">
        <v>-1.0230234185290401</v>
      </c>
      <c r="N39" s="104"/>
      <c r="O39" s="62" t="str">
        <f t="shared" si="20"/>
        <v>C037 w/o amine</v>
      </c>
      <c r="P39" s="32"/>
      <c r="Q39" s="47">
        <f t="shared" si="21"/>
        <v>-1.3169801484408135</v>
      </c>
      <c r="R39" s="33"/>
      <c r="S39" s="33">
        <f t="shared" si="23"/>
        <v>0.22413554349793635</v>
      </c>
      <c r="T39" s="33"/>
      <c r="U39" s="33">
        <f t="shared" si="24"/>
        <v>-5.4874172851700562</v>
      </c>
      <c r="V39" s="33">
        <f>-U39</f>
        <v>5.4874172851700562</v>
      </c>
      <c r="W39" s="33">
        <f t="shared" si="26"/>
        <v>0.93389809790806644</v>
      </c>
      <c r="X39" s="33"/>
      <c r="Y39" s="33">
        <f t="shared" si="7"/>
        <v>2.47627133807313</v>
      </c>
      <c r="Z39" s="34">
        <f t="shared" si="8"/>
        <v>0.42143415970580611</v>
      </c>
      <c r="AA39" s="20"/>
      <c r="AB39" s="104"/>
    </row>
    <row r="40" spans="1:28" ht="15" customHeight="1">
      <c r="A40" s="4" t="s">
        <v>46</v>
      </c>
      <c r="B40" s="59">
        <v>0.47686545664074897</v>
      </c>
      <c r="C40" s="60">
        <v>-9.2472321685800898E-2</v>
      </c>
      <c r="D40" s="60">
        <v>0.123126311890332</v>
      </c>
      <c r="E40" s="60">
        <v>-1.5404370909989</v>
      </c>
      <c r="F40" s="60">
        <v>-1.33901304687822</v>
      </c>
      <c r="G40" s="60">
        <v>-1.20480717784088</v>
      </c>
      <c r="H40" s="60">
        <v>-1.31072971971848</v>
      </c>
      <c r="I40" s="60">
        <v>-1.3298925793307601</v>
      </c>
      <c r="J40" s="60">
        <v>-1.7817343704984201</v>
      </c>
      <c r="K40" s="60">
        <v>-0.73633781948388299</v>
      </c>
      <c r="L40" s="60">
        <v>-0.97432604848335702</v>
      </c>
      <c r="M40" s="61">
        <v>-0.92098612997489204</v>
      </c>
      <c r="N40" s="104"/>
      <c r="O40" s="52" t="str">
        <f t="shared" ref="O40:O47" si="29">K12</f>
        <v>C054–A001</v>
      </c>
      <c r="P40" s="16"/>
      <c r="Q40" s="53">
        <f t="shared" ref="Q40:Q47" si="30">AVERAGE(K36:M36)</f>
        <v>-1.1516099381268015</v>
      </c>
      <c r="R40" s="53">
        <f t="shared" ref="R40:R46" si="31">Q40-$Q$47</f>
        <v>-2.1390843862764797E-2</v>
      </c>
      <c r="S40" s="17">
        <f t="shared" ref="S40:S47" si="32">_xlfn.STDEV.P(K36:M36)</f>
        <v>0.2359656904517034</v>
      </c>
      <c r="T40" s="17"/>
      <c r="U40" s="17">
        <f t="shared" ref="U40:U47" si="33">AVERAGE((K36/K23),(L36/L23),(M36/M23))</f>
        <v>-4.7983747421950058</v>
      </c>
      <c r="V40" s="53">
        <f t="shared" ref="V40:V46" si="34">-(U40-$U$47)</f>
        <v>8.9128516094852728E-2</v>
      </c>
      <c r="W40" s="17">
        <f t="shared" ref="W40:W47" si="35">_xlfn.STDEV.P((K36/K23),(L36/L23),(M36/M23))</f>
        <v>0.98319037688209598</v>
      </c>
      <c r="X40" s="17"/>
      <c r="Y40" s="18">
        <f t="shared" si="7"/>
        <v>4.0220449501287329E-2</v>
      </c>
      <c r="Z40" s="19">
        <f t="shared" si="8"/>
        <v>0.44367796790708303</v>
      </c>
      <c r="AA40" s="20" t="str">
        <f t="shared" ref="AA40:AA46" si="36">IF(AND(Y40&gt;(Z40*5),Y40&gt;($Y$47/2)),"Hit","")</f>
        <v/>
      </c>
      <c r="AB40" s="21" t="str">
        <f t="shared" ref="AB40:AB46" si="37">IF(AND(Y40&gt;(Z40*3),Y40&gt;($Y$47/2)),"Hit","")</f>
        <v/>
      </c>
    </row>
    <row r="41" spans="1:28" ht="15" customHeight="1">
      <c r="A41" s="4" t="s">
        <v>51</v>
      </c>
      <c r="B41" s="59">
        <v>0.62116310655635298</v>
      </c>
      <c r="C41" s="60">
        <v>0.42997900975429698</v>
      </c>
      <c r="D41" s="60">
        <v>0.26506976169897001</v>
      </c>
      <c r="E41" s="60">
        <v>-0.89239000699675097</v>
      </c>
      <c r="F41" s="60">
        <v>-0.79769518870643297</v>
      </c>
      <c r="G41" s="60">
        <v>4.40877474585274E-2</v>
      </c>
      <c r="H41" s="60">
        <v>-0.79491295221632796</v>
      </c>
      <c r="I41" s="60">
        <v>-0.805103510721495</v>
      </c>
      <c r="J41" s="60">
        <v>-0.67045314236323295</v>
      </c>
      <c r="K41" s="60">
        <v>-0.29193727620694898</v>
      </c>
      <c r="L41" s="60">
        <v>-0.395851339671557</v>
      </c>
      <c r="M41" s="61">
        <v>-0.41519529159979202</v>
      </c>
      <c r="N41" s="104"/>
      <c r="O41" s="52" t="str">
        <f t="shared" si="29"/>
        <v>C054–A002</v>
      </c>
      <c r="P41" s="103"/>
      <c r="Q41" s="53">
        <f t="shared" si="30"/>
        <v>-0.90522561084359365</v>
      </c>
      <c r="R41" s="53">
        <f t="shared" si="31"/>
        <v>0.22499348342044301</v>
      </c>
      <c r="S41" s="17">
        <f t="shared" si="32"/>
        <v>7.4717034742061469E-2</v>
      </c>
      <c r="T41" s="103"/>
      <c r="U41" s="17">
        <f t="shared" si="33"/>
        <v>-3.7717733785149741</v>
      </c>
      <c r="V41" s="53">
        <f t="shared" si="34"/>
        <v>-0.93747284758517901</v>
      </c>
      <c r="W41" s="17">
        <f t="shared" si="35"/>
        <v>0.31132097809192288</v>
      </c>
      <c r="X41" s="103"/>
      <c r="Y41" s="18">
        <f t="shared" si="7"/>
        <v>-0.42304731389222877</v>
      </c>
      <c r="Z41" s="19">
        <f t="shared" si="8"/>
        <v>0.14048780599816016</v>
      </c>
      <c r="AA41" s="20" t="str">
        <f t="shared" si="36"/>
        <v/>
      </c>
      <c r="AB41" s="21" t="str">
        <f t="shared" si="37"/>
        <v/>
      </c>
    </row>
    <row r="42" spans="1:28" ht="15" customHeight="1">
      <c r="A42" s="4" t="s">
        <v>56</v>
      </c>
      <c r="B42" s="100" t="s">
        <v>108</v>
      </c>
      <c r="C42" s="60">
        <v>-1.0130633411532399</v>
      </c>
      <c r="D42" s="60">
        <v>-0.34292299460840497</v>
      </c>
      <c r="E42" s="60">
        <v>-0.92325801539285501</v>
      </c>
      <c r="F42" s="60">
        <v>-0.84035066057538399</v>
      </c>
      <c r="G42" s="60">
        <v>-0.79285508498991997</v>
      </c>
      <c r="H42" s="60">
        <v>-1.35740214841338</v>
      </c>
      <c r="I42" s="60">
        <v>-0.51496069473597395</v>
      </c>
      <c r="J42" s="60">
        <v>-1.19267399267399</v>
      </c>
      <c r="K42" s="60">
        <v>-0.17982466971230601</v>
      </c>
      <c r="L42" s="60">
        <v>-0.17149442317982799</v>
      </c>
      <c r="M42" s="61">
        <v>-1.07552372720913</v>
      </c>
      <c r="N42" s="104"/>
      <c r="O42" s="52" t="str">
        <f t="shared" si="29"/>
        <v>C054–A006</v>
      </c>
      <c r="P42" s="46"/>
      <c r="Q42" s="53">
        <f t="shared" si="30"/>
        <v>-0.95957525620447137</v>
      </c>
      <c r="R42" s="53">
        <f t="shared" si="31"/>
        <v>0.17064383805956529</v>
      </c>
      <c r="S42" s="17">
        <f t="shared" si="32"/>
        <v>7.4779275097190734E-2</v>
      </c>
      <c r="T42" s="46"/>
      <c r="U42" s="17">
        <f t="shared" si="33"/>
        <v>-3.9982302341852978</v>
      </c>
      <c r="V42" s="53">
        <f t="shared" si="34"/>
        <v>-0.71101599191485532</v>
      </c>
      <c r="W42" s="17">
        <f t="shared" si="35"/>
        <v>0.31158031290496141</v>
      </c>
      <c r="X42" s="46"/>
      <c r="Y42" s="18">
        <f t="shared" si="7"/>
        <v>-0.32085559201933905</v>
      </c>
      <c r="Z42" s="19">
        <f t="shared" si="8"/>
        <v>0.14060483434339413</v>
      </c>
      <c r="AA42" s="20" t="str">
        <f t="shared" si="36"/>
        <v/>
      </c>
      <c r="AB42" s="21" t="str">
        <f t="shared" si="37"/>
        <v/>
      </c>
    </row>
    <row r="43" spans="1:28" ht="15" customHeight="1" thickBot="1">
      <c r="A43" s="4" t="s">
        <v>61</v>
      </c>
      <c r="B43" s="63">
        <v>-1.0052928345063299</v>
      </c>
      <c r="C43" s="64">
        <v>-1.2889327900563801</v>
      </c>
      <c r="D43" s="64">
        <v>-1.1394493147302001</v>
      </c>
      <c r="E43" s="64">
        <v>-1.2859694612503501</v>
      </c>
      <c r="F43" s="64">
        <v>-1.4712433633782001</v>
      </c>
      <c r="G43" s="64">
        <v>-1.100218133926</v>
      </c>
      <c r="H43" s="64">
        <v>-1.52377659793389</v>
      </c>
      <c r="I43" s="64">
        <v>-1.4216240688150801</v>
      </c>
      <c r="J43" s="64">
        <v>-1.0055397785734701</v>
      </c>
      <c r="K43" s="64">
        <v>-1.1539696258797301</v>
      </c>
      <c r="L43" s="64">
        <v>-1.1665473103675399</v>
      </c>
      <c r="M43" s="65">
        <v>-1.07014034654484</v>
      </c>
      <c r="N43" s="104"/>
      <c r="O43" s="52" t="str">
        <f t="shared" si="29"/>
        <v>C054–A011</v>
      </c>
      <c r="P43" s="16"/>
      <c r="Q43" s="53">
        <f t="shared" si="30"/>
        <v>-1.1835260868968733</v>
      </c>
      <c r="R43" s="53">
        <f t="shared" si="31"/>
        <v>-5.3306992632836669E-2</v>
      </c>
      <c r="S43" s="17">
        <f t="shared" si="32"/>
        <v>0.16981089253188289</v>
      </c>
      <c r="T43" s="76"/>
      <c r="U43" s="17">
        <f t="shared" si="33"/>
        <v>-4.931358695403639</v>
      </c>
      <c r="V43" s="53">
        <f t="shared" si="34"/>
        <v>0.22211246930348594</v>
      </c>
      <c r="W43" s="17">
        <f t="shared" si="35"/>
        <v>0.70754538554950996</v>
      </c>
      <c r="X43" s="76"/>
      <c r="Y43" s="18">
        <f t="shared" si="7"/>
        <v>0.10023125871095936</v>
      </c>
      <c r="Z43" s="19">
        <f t="shared" si="8"/>
        <v>0.31928943391223374</v>
      </c>
      <c r="AA43" s="20" t="str">
        <f t="shared" si="36"/>
        <v/>
      </c>
      <c r="AB43" s="21" t="str">
        <f t="shared" si="37"/>
        <v/>
      </c>
    </row>
    <row r="44" spans="1:28" ht="1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52" t="str">
        <f t="shared" si="29"/>
        <v>C054–A025</v>
      </c>
      <c r="P44" s="103"/>
      <c r="Q44" s="53">
        <f t="shared" si="30"/>
        <v>-0.87721666598071069</v>
      </c>
      <c r="R44" s="53">
        <f t="shared" si="31"/>
        <v>0.25300242828332598</v>
      </c>
      <c r="S44" s="17">
        <f t="shared" si="32"/>
        <v>0.10196870032622785</v>
      </c>
      <c r="T44" s="54"/>
      <c r="U44" s="17">
        <f t="shared" si="33"/>
        <v>-3.6550694415862943</v>
      </c>
      <c r="V44" s="53">
        <f t="shared" si="34"/>
        <v>-1.0541767845138588</v>
      </c>
      <c r="W44" s="17">
        <f t="shared" si="35"/>
        <v>0.4248695846926151</v>
      </c>
      <c r="X44" s="54"/>
      <c r="Y44" s="18">
        <f t="shared" si="7"/>
        <v>-0.47571154535823951</v>
      </c>
      <c r="Z44" s="19">
        <f t="shared" si="8"/>
        <v>0.19172815193710069</v>
      </c>
      <c r="AA44" s="20" t="str">
        <f t="shared" si="36"/>
        <v/>
      </c>
      <c r="AB44" s="21" t="str">
        <f t="shared" si="37"/>
        <v/>
      </c>
    </row>
    <row r="45" spans="1:28" ht="15" customHeight="1">
      <c r="A45" s="104"/>
      <c r="B45" s="87"/>
      <c r="C45" s="66" t="s">
        <v>71</v>
      </c>
      <c r="D45" s="104"/>
      <c r="E45" s="104"/>
      <c r="F45" s="101"/>
      <c r="G45" s="104" t="s">
        <v>109</v>
      </c>
      <c r="H45" s="104"/>
      <c r="I45" s="104"/>
      <c r="J45" s="104"/>
      <c r="K45" s="104"/>
      <c r="L45" s="104"/>
      <c r="M45" s="104"/>
      <c r="N45" s="104"/>
      <c r="O45" s="55" t="str">
        <f t="shared" si="29"/>
        <v>C054–A030</v>
      </c>
      <c r="P45" s="23"/>
      <c r="Q45" s="39">
        <f t="shared" si="30"/>
        <v>-0.36766130249276602</v>
      </c>
      <c r="R45" s="39">
        <f t="shared" si="31"/>
        <v>0.7625577917712707</v>
      </c>
      <c r="S45" s="24">
        <f t="shared" si="32"/>
        <v>5.4124198141876911E-2</v>
      </c>
      <c r="T45" s="24"/>
      <c r="U45" s="24">
        <f t="shared" si="33"/>
        <v>-1.5319220937198583</v>
      </c>
      <c r="V45" s="39">
        <f t="shared" si="34"/>
        <v>-3.1773241323802948</v>
      </c>
      <c r="W45" s="24">
        <f t="shared" si="35"/>
        <v>0.22551749225782236</v>
      </c>
      <c r="X45" s="24"/>
      <c r="Y45" s="25">
        <f t="shared" si="7"/>
        <v>-1.4338105290524796</v>
      </c>
      <c r="Z45" s="26">
        <f t="shared" si="8"/>
        <v>0.10176782141598482</v>
      </c>
      <c r="AA45" s="20" t="str">
        <f t="shared" si="36"/>
        <v/>
      </c>
      <c r="AB45" s="21" t="str">
        <f t="shared" si="37"/>
        <v/>
      </c>
    </row>
    <row r="46" spans="1:28" ht="15" customHeight="1">
      <c r="A46" s="104"/>
      <c r="B46" s="67" t="s">
        <v>72</v>
      </c>
      <c r="C46" s="67" t="s">
        <v>73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52" t="str">
        <f t="shared" si="29"/>
        <v>C054–A036</v>
      </c>
      <c r="P46" s="16"/>
      <c r="Q46" s="53">
        <f t="shared" si="30"/>
        <v>-0.475614273367088</v>
      </c>
      <c r="R46" s="53">
        <f t="shared" si="31"/>
        <v>0.6546048208969486</v>
      </c>
      <c r="S46" s="17">
        <f t="shared" si="32"/>
        <v>0.42421367482171524</v>
      </c>
      <c r="T46" s="17"/>
      <c r="U46" s="17">
        <f t="shared" si="33"/>
        <v>-1.9817261390295335</v>
      </c>
      <c r="V46" s="53">
        <f t="shared" si="34"/>
        <v>-2.7275200870706193</v>
      </c>
      <c r="W46" s="17">
        <f t="shared" si="35"/>
        <v>1.767556978423813</v>
      </c>
      <c r="X46" s="17"/>
      <c r="Y46" s="18">
        <f t="shared" si="7"/>
        <v>-1.230830364201543</v>
      </c>
      <c r="Z46" s="19">
        <f t="shared" si="8"/>
        <v>0.79763401553421154</v>
      </c>
      <c r="AA46" s="20" t="str">
        <f t="shared" si="36"/>
        <v/>
      </c>
      <c r="AB46" s="21" t="str">
        <f t="shared" si="37"/>
        <v/>
      </c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68" t="str">
        <f t="shared" si="29"/>
        <v>C054 w/o amine</v>
      </c>
      <c r="P47" s="69"/>
      <c r="Q47" s="70">
        <f t="shared" si="30"/>
        <v>-1.1302190942640367</v>
      </c>
      <c r="R47" s="71"/>
      <c r="S47" s="71">
        <f t="shared" si="32"/>
        <v>4.2791287917042793E-2</v>
      </c>
      <c r="T47" s="71"/>
      <c r="U47" s="71">
        <f t="shared" si="33"/>
        <v>-4.7092462261001531</v>
      </c>
      <c r="V47" s="71">
        <f>-U47</f>
        <v>4.7092462261001531</v>
      </c>
      <c r="W47" s="71">
        <f t="shared" si="35"/>
        <v>0.17829703298767824</v>
      </c>
      <c r="X47" s="71"/>
      <c r="Y47" s="71">
        <f t="shared" si="7"/>
        <v>2.1251111128610796</v>
      </c>
      <c r="Z47" s="72">
        <f t="shared" si="8"/>
        <v>8.0458949904186935E-2</v>
      </c>
      <c r="AA47" s="20"/>
      <c r="AB47" s="104"/>
    </row>
    <row r="48" spans="1:28">
      <c r="A48" s="104"/>
      <c r="B48" s="21" t="s">
        <v>74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6"/>
      <c r="P48" s="16"/>
      <c r="Q48" s="17"/>
      <c r="R48" s="17"/>
      <c r="S48" s="17"/>
      <c r="T48" s="17"/>
      <c r="U48" s="17"/>
      <c r="V48" s="17"/>
      <c r="W48" s="17"/>
      <c r="X48" s="17"/>
      <c r="Y48" s="73"/>
      <c r="Z48" s="73"/>
      <c r="AA48" s="104"/>
      <c r="AB48" s="104"/>
    </row>
    <row r="49" spans="15:26">
      <c r="O49" s="16"/>
      <c r="P49" s="16"/>
      <c r="Q49" s="17"/>
      <c r="R49" s="17"/>
      <c r="S49" s="17"/>
      <c r="T49" s="17"/>
      <c r="U49" s="17"/>
      <c r="V49" s="17"/>
      <c r="W49" s="17"/>
      <c r="X49" s="17"/>
      <c r="Y49" s="73"/>
      <c r="Z49" s="73"/>
    </row>
    <row r="50" spans="15:26">
      <c r="O50" s="16"/>
      <c r="P50" s="16"/>
      <c r="Q50" s="17"/>
      <c r="R50" s="17"/>
      <c r="S50" s="17"/>
      <c r="T50" s="17"/>
      <c r="U50" s="17"/>
      <c r="V50" s="17"/>
      <c r="W50" s="17"/>
      <c r="X50" s="17"/>
      <c r="Y50" s="73"/>
      <c r="Z50" s="73"/>
    </row>
    <row r="51" spans="15:26">
      <c r="O51" s="16"/>
      <c r="P51" s="16"/>
      <c r="Q51" s="17"/>
      <c r="R51" s="17"/>
      <c r="S51" s="17"/>
      <c r="T51" s="17"/>
      <c r="U51" s="17"/>
      <c r="V51" s="17"/>
      <c r="W51" s="17"/>
      <c r="X51" s="17"/>
      <c r="Y51" s="73"/>
      <c r="Z51" s="73"/>
    </row>
    <row r="52" spans="15:26">
      <c r="O52" s="74"/>
      <c r="P52" s="16"/>
      <c r="Q52" s="17"/>
      <c r="R52" s="17"/>
      <c r="S52" s="17"/>
      <c r="T52" s="17"/>
      <c r="U52" s="17"/>
      <c r="V52" s="17"/>
      <c r="W52" s="17"/>
      <c r="X52" s="17"/>
      <c r="Y52" s="75"/>
      <c r="Z52" s="75"/>
    </row>
  </sheetData>
  <mergeCells count="41">
    <mergeCell ref="E3:F3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</mergeCells>
  <conditionalFormatting sqref="E3">
    <cfRule type="expression" dxfId="1" priority="3">
      <formula>LEN(TRIM(E3))=0</formula>
    </cfRule>
  </conditionalFormatting>
  <conditionalFormatting sqref="E4 E8">
    <cfRule type="expression" dxfId="0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joerg</dc:creator>
  <cp:keywords/>
  <dc:description/>
  <cp:lastModifiedBy>Sarah Berger</cp:lastModifiedBy>
  <cp:revision>2</cp:revision>
  <dcterms:created xsi:type="dcterms:W3CDTF">2021-03-18T15:08:46Z</dcterms:created>
  <dcterms:modified xsi:type="dcterms:W3CDTF">2022-04-06T19:23:35Z</dcterms:modified>
  <cp:category/>
  <cp:contentStatus/>
</cp:coreProperties>
</file>