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g\Box\screening-data\RobBioRedAm\novel-IREDS\novel-IREDs-initial-screening\templates\"/>
    </mc:Choice>
  </mc:AlternateContent>
  <xr:revisionPtr revIDLastSave="0" documentId="13_ncr:1_{A24DF5D1-AAD1-4DBC-8E95-1CF74E0DF363}" xr6:coauthVersionLast="47" xr6:coauthVersionMax="47" xr10:uidLastSave="{00000000-0000-0000-0000-000000000000}"/>
  <bookViews>
    <workbookView xWindow="-105" yWindow="-105" windowWidth="33120" windowHeight="18120" tabRatio="500" firstSheet="1" xr2:uid="{00000000-000D-0000-FFFF-FFFF00000000}"/>
  </bookViews>
  <sheets>
    <sheet name="Plate 1" sheetId="1" r:id="rId1"/>
    <sheet name="Plate 2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40" i="1" l="1"/>
  <c r="U40" i="1"/>
  <c r="W18" i="2"/>
  <c r="U18" i="2"/>
  <c r="W17" i="2"/>
  <c r="Z17" i="2"/>
  <c r="U17" i="2"/>
  <c r="W16" i="2"/>
  <c r="U16" i="2"/>
  <c r="W47" i="2"/>
  <c r="Z47" i="2" s="1"/>
  <c r="U47" i="2"/>
  <c r="V47" i="2" s="1"/>
  <c r="Y47" i="2" s="1"/>
  <c r="S47" i="2"/>
  <c r="Q47" i="2"/>
  <c r="O47" i="2"/>
  <c r="W46" i="2"/>
  <c r="Z46" i="2" s="1"/>
  <c r="U46" i="2"/>
  <c r="V46" i="2" s="1"/>
  <c r="Y46" i="2" s="1"/>
  <c r="S46" i="2"/>
  <c r="Q46" i="2"/>
  <c r="R46" i="2" s="1"/>
  <c r="O46" i="2"/>
  <c r="W45" i="2"/>
  <c r="Z45" i="2" s="1"/>
  <c r="U45" i="2"/>
  <c r="V45" i="2" s="1"/>
  <c r="Y45" i="2" s="1"/>
  <c r="AB45" i="2" s="1"/>
  <c r="S45" i="2"/>
  <c r="Q45" i="2"/>
  <c r="R45" i="2" s="1"/>
  <c r="O45" i="2"/>
  <c r="W44" i="2"/>
  <c r="Z44" i="2" s="1"/>
  <c r="U44" i="2"/>
  <c r="S44" i="2"/>
  <c r="Q44" i="2"/>
  <c r="R44" i="2" s="1"/>
  <c r="O44" i="2"/>
  <c r="W43" i="2"/>
  <c r="Z43" i="2" s="1"/>
  <c r="U43" i="2"/>
  <c r="V43" i="2" s="1"/>
  <c r="Y43" i="2" s="1"/>
  <c r="S43" i="2"/>
  <c r="Q43" i="2"/>
  <c r="R43" i="2" s="1"/>
  <c r="O43" i="2"/>
  <c r="W42" i="2"/>
  <c r="Z42" i="2" s="1"/>
  <c r="U42" i="2"/>
  <c r="V42" i="2" s="1"/>
  <c r="Y42" i="2" s="1"/>
  <c r="S42" i="2"/>
  <c r="Q42" i="2"/>
  <c r="R42" i="2" s="1"/>
  <c r="O42" i="2"/>
  <c r="W41" i="2"/>
  <c r="Z41" i="2" s="1"/>
  <c r="U41" i="2"/>
  <c r="V41" i="2" s="1"/>
  <c r="Y41" i="2" s="1"/>
  <c r="S41" i="2"/>
  <c r="Q41" i="2"/>
  <c r="R41" i="2" s="1"/>
  <c r="O41" i="2"/>
  <c r="W40" i="2"/>
  <c r="Z40" i="2" s="1"/>
  <c r="U40" i="2"/>
  <c r="V40" i="2" s="1"/>
  <c r="Y40" i="2" s="1"/>
  <c r="S40" i="2"/>
  <c r="Q40" i="2"/>
  <c r="R40" i="2" s="1"/>
  <c r="O40" i="2"/>
  <c r="W39" i="2"/>
  <c r="Z39" i="2" s="1"/>
  <c r="U39" i="2"/>
  <c r="V39" i="2" s="1"/>
  <c r="Y39" i="2" s="1"/>
  <c r="S39" i="2"/>
  <c r="Q39" i="2"/>
  <c r="O39" i="2"/>
  <c r="W38" i="2"/>
  <c r="Z38" i="2" s="1"/>
  <c r="U38" i="2"/>
  <c r="S38" i="2"/>
  <c r="Q38" i="2"/>
  <c r="O38" i="2"/>
  <c r="W37" i="2"/>
  <c r="Z37" i="2" s="1"/>
  <c r="U37" i="2"/>
  <c r="S37" i="2"/>
  <c r="Q37" i="2"/>
  <c r="O37" i="2"/>
  <c r="W36" i="2"/>
  <c r="Z36" i="2" s="1"/>
  <c r="U36" i="2"/>
  <c r="S36" i="2"/>
  <c r="Q36" i="2"/>
  <c r="O36" i="2"/>
  <c r="W35" i="2"/>
  <c r="Z35" i="2" s="1"/>
  <c r="U35" i="2"/>
  <c r="S35" i="2"/>
  <c r="Q35" i="2"/>
  <c r="O35" i="2"/>
  <c r="W34" i="2"/>
  <c r="Z34" i="2" s="1"/>
  <c r="U34" i="2"/>
  <c r="S34" i="2"/>
  <c r="Q34" i="2"/>
  <c r="R34" i="2" s="1"/>
  <c r="O34" i="2"/>
  <c r="W33" i="2"/>
  <c r="Z33" i="2" s="1"/>
  <c r="U33" i="2"/>
  <c r="S33" i="2"/>
  <c r="Q33" i="2"/>
  <c r="O33" i="2"/>
  <c r="W32" i="2"/>
  <c r="Z32" i="2" s="1"/>
  <c r="U32" i="2"/>
  <c r="S32" i="2"/>
  <c r="Q32" i="2"/>
  <c r="O32" i="2"/>
  <c r="W31" i="2"/>
  <c r="Z31" i="2" s="1"/>
  <c r="U31" i="2"/>
  <c r="V31" i="2" s="1"/>
  <c r="Y31" i="2" s="1"/>
  <c r="S31" i="2"/>
  <c r="Q31" i="2"/>
  <c r="O31" i="2"/>
  <c r="W30" i="2"/>
  <c r="Z30" i="2" s="1"/>
  <c r="U30" i="2"/>
  <c r="S30" i="2"/>
  <c r="Q30" i="2"/>
  <c r="O30" i="2"/>
  <c r="W29" i="2"/>
  <c r="Z29" i="2" s="1"/>
  <c r="U29" i="2"/>
  <c r="S29" i="2"/>
  <c r="Q29" i="2"/>
  <c r="R29" i="2" s="1"/>
  <c r="O29" i="2"/>
  <c r="W28" i="2"/>
  <c r="Z28" i="2" s="1"/>
  <c r="U28" i="2"/>
  <c r="S28" i="2"/>
  <c r="Q28" i="2"/>
  <c r="O28" i="2"/>
  <c r="W27" i="2"/>
  <c r="Z27" i="2" s="1"/>
  <c r="U27" i="2"/>
  <c r="S27" i="2"/>
  <c r="Q27" i="2"/>
  <c r="O27" i="2"/>
  <c r="W26" i="2"/>
  <c r="Z26" i="2" s="1"/>
  <c r="U26" i="2"/>
  <c r="S26" i="2"/>
  <c r="Q26" i="2"/>
  <c r="O26" i="2"/>
  <c r="W25" i="2"/>
  <c r="Z25" i="2" s="1"/>
  <c r="U25" i="2"/>
  <c r="S25" i="2"/>
  <c r="Q25" i="2"/>
  <c r="O25" i="2"/>
  <c r="W24" i="2"/>
  <c r="Z24" i="2" s="1"/>
  <c r="U24" i="2"/>
  <c r="S24" i="2"/>
  <c r="Q24" i="2"/>
  <c r="O24" i="2"/>
  <c r="W23" i="2"/>
  <c r="Z23" i="2" s="1"/>
  <c r="U23" i="2"/>
  <c r="S23" i="2"/>
  <c r="Q23" i="2"/>
  <c r="O23" i="2"/>
  <c r="W22" i="2"/>
  <c r="Z22" i="2" s="1"/>
  <c r="U22" i="2"/>
  <c r="S22" i="2"/>
  <c r="Q22" i="2"/>
  <c r="O22" i="2"/>
  <c r="W21" i="2"/>
  <c r="Z21" i="2" s="1"/>
  <c r="U21" i="2"/>
  <c r="S21" i="2"/>
  <c r="Q21" i="2"/>
  <c r="R21" i="2" s="1"/>
  <c r="O21" i="2"/>
  <c r="W20" i="2"/>
  <c r="Z20" i="2" s="1"/>
  <c r="U20" i="2"/>
  <c r="S20" i="2"/>
  <c r="Q20" i="2"/>
  <c r="O20" i="2"/>
  <c r="W19" i="2"/>
  <c r="Z19" i="2" s="1"/>
  <c r="U19" i="2"/>
  <c r="S19" i="2"/>
  <c r="Q19" i="2"/>
  <c r="O19" i="2"/>
  <c r="Z18" i="2"/>
  <c r="S18" i="2"/>
  <c r="Q18" i="2"/>
  <c r="O18" i="2"/>
  <c r="S17" i="2"/>
  <c r="Q17" i="2"/>
  <c r="O17" i="2"/>
  <c r="Z16" i="2"/>
  <c r="S16" i="2"/>
  <c r="Q16" i="2"/>
  <c r="O16" i="2"/>
  <c r="W47" i="1"/>
  <c r="Z47" i="1" s="1"/>
  <c r="U47" i="1"/>
  <c r="S47" i="1"/>
  <c r="Q47" i="1"/>
  <c r="O47" i="1"/>
  <c r="W46" i="1"/>
  <c r="Z46" i="1" s="1"/>
  <c r="U46" i="1"/>
  <c r="S46" i="1"/>
  <c r="Q46" i="1"/>
  <c r="R46" i="1" s="1"/>
  <c r="O46" i="1"/>
  <c r="W45" i="1"/>
  <c r="Z45" i="1" s="1"/>
  <c r="U45" i="1"/>
  <c r="S45" i="1"/>
  <c r="Q45" i="1"/>
  <c r="O45" i="1"/>
  <c r="W44" i="1"/>
  <c r="Z44" i="1" s="1"/>
  <c r="U44" i="1"/>
  <c r="S44" i="1"/>
  <c r="Q44" i="1"/>
  <c r="O44" i="1"/>
  <c r="W43" i="1"/>
  <c r="Z43" i="1" s="1"/>
  <c r="U43" i="1"/>
  <c r="S43" i="1"/>
  <c r="Q43" i="1"/>
  <c r="O43" i="1"/>
  <c r="W42" i="1"/>
  <c r="Z42" i="1" s="1"/>
  <c r="U42" i="1"/>
  <c r="S42" i="1"/>
  <c r="Q42" i="1"/>
  <c r="O42" i="1"/>
  <c r="W41" i="1"/>
  <c r="Z41" i="1" s="1"/>
  <c r="U41" i="1"/>
  <c r="S41" i="1"/>
  <c r="Q41" i="1"/>
  <c r="O41" i="1"/>
  <c r="Z40" i="1"/>
  <c r="V40" i="1"/>
  <c r="Y40" i="1" s="1"/>
  <c r="S40" i="1"/>
  <c r="Q40" i="1"/>
  <c r="O40" i="1"/>
  <c r="W39" i="1"/>
  <c r="Z39" i="1" s="1"/>
  <c r="U39" i="1"/>
  <c r="S39" i="1"/>
  <c r="Q39" i="1"/>
  <c r="O39" i="1"/>
  <c r="W38" i="1"/>
  <c r="Z38" i="1" s="1"/>
  <c r="U38" i="1"/>
  <c r="S38" i="1"/>
  <c r="Q38" i="1"/>
  <c r="R38" i="1" s="1"/>
  <c r="O38" i="1"/>
  <c r="W37" i="1"/>
  <c r="Z37" i="1" s="1"/>
  <c r="U37" i="1"/>
  <c r="S37" i="1"/>
  <c r="Q37" i="1"/>
  <c r="O37" i="1"/>
  <c r="W36" i="1"/>
  <c r="Z36" i="1" s="1"/>
  <c r="U36" i="1"/>
  <c r="S36" i="1"/>
  <c r="Q36" i="1"/>
  <c r="O36" i="1"/>
  <c r="W35" i="1"/>
  <c r="Z35" i="1" s="1"/>
  <c r="U35" i="1"/>
  <c r="S35" i="1"/>
  <c r="Q35" i="1"/>
  <c r="R35" i="1" s="1"/>
  <c r="O35" i="1"/>
  <c r="W34" i="1"/>
  <c r="Z34" i="1" s="1"/>
  <c r="U34" i="1"/>
  <c r="S34" i="1"/>
  <c r="Q34" i="1"/>
  <c r="O34" i="1"/>
  <c r="W33" i="1"/>
  <c r="Z33" i="1" s="1"/>
  <c r="U33" i="1"/>
  <c r="V33" i="1" s="1"/>
  <c r="Y33" i="1" s="1"/>
  <c r="S33" i="1"/>
  <c r="Q33" i="1"/>
  <c r="O33" i="1"/>
  <c r="W32" i="1"/>
  <c r="Z32" i="1" s="1"/>
  <c r="U32" i="1"/>
  <c r="V32" i="1" s="1"/>
  <c r="Y32" i="1" s="1"/>
  <c r="S32" i="1"/>
  <c r="Q32" i="1"/>
  <c r="R32" i="1" s="1"/>
  <c r="O32" i="1"/>
  <c r="W31" i="1"/>
  <c r="Z31" i="1" s="1"/>
  <c r="U31" i="1"/>
  <c r="S31" i="1"/>
  <c r="Q31" i="1"/>
  <c r="O31" i="1"/>
  <c r="W30" i="1"/>
  <c r="Z30" i="1" s="1"/>
  <c r="U30" i="1"/>
  <c r="S30" i="1"/>
  <c r="Q30" i="1"/>
  <c r="O30" i="1"/>
  <c r="W29" i="1"/>
  <c r="Z29" i="1" s="1"/>
  <c r="U29" i="1"/>
  <c r="S29" i="1"/>
  <c r="Q29" i="1"/>
  <c r="O29" i="1"/>
  <c r="W28" i="1"/>
  <c r="Z28" i="1" s="1"/>
  <c r="U28" i="1"/>
  <c r="S28" i="1"/>
  <c r="Q28" i="1"/>
  <c r="R28" i="1" s="1"/>
  <c r="O28" i="1"/>
  <c r="W27" i="1"/>
  <c r="Z27" i="1" s="1"/>
  <c r="U27" i="1"/>
  <c r="S27" i="1"/>
  <c r="Q27" i="1"/>
  <c r="R27" i="1" s="1"/>
  <c r="O27" i="1"/>
  <c r="W26" i="1"/>
  <c r="Z26" i="1" s="1"/>
  <c r="U26" i="1"/>
  <c r="S26" i="1"/>
  <c r="Q26" i="1"/>
  <c r="R26" i="1" s="1"/>
  <c r="O26" i="1"/>
  <c r="W25" i="1"/>
  <c r="Z25" i="1" s="1"/>
  <c r="U25" i="1"/>
  <c r="S25" i="1"/>
  <c r="Q25" i="1"/>
  <c r="O25" i="1"/>
  <c r="W24" i="1"/>
  <c r="Z24" i="1" s="1"/>
  <c r="U24" i="1"/>
  <c r="S24" i="1"/>
  <c r="Q24" i="1"/>
  <c r="O24" i="1"/>
  <c r="W23" i="1"/>
  <c r="Z23" i="1" s="1"/>
  <c r="U23" i="1"/>
  <c r="S23" i="1"/>
  <c r="Q23" i="1"/>
  <c r="O23" i="1"/>
  <c r="W22" i="1"/>
  <c r="Z22" i="1" s="1"/>
  <c r="U22" i="1"/>
  <c r="S22" i="1"/>
  <c r="Q22" i="1"/>
  <c r="O22" i="1"/>
  <c r="W21" i="1"/>
  <c r="Z21" i="1" s="1"/>
  <c r="U21" i="1"/>
  <c r="S21" i="1"/>
  <c r="Q21" i="1"/>
  <c r="O21" i="1"/>
  <c r="W20" i="1"/>
  <c r="Z20" i="1" s="1"/>
  <c r="U20" i="1"/>
  <c r="S20" i="1"/>
  <c r="Q20" i="1"/>
  <c r="O20" i="1"/>
  <c r="W19" i="1"/>
  <c r="Z19" i="1" s="1"/>
  <c r="U19" i="1"/>
  <c r="S19" i="1"/>
  <c r="Q19" i="1"/>
  <c r="R19" i="1" s="1"/>
  <c r="O19" i="1"/>
  <c r="W18" i="1"/>
  <c r="Z18" i="1" s="1"/>
  <c r="U18" i="1"/>
  <c r="S18" i="1"/>
  <c r="Q18" i="1"/>
  <c r="O18" i="1"/>
  <c r="W17" i="1"/>
  <c r="Z17" i="1" s="1"/>
  <c r="U17" i="1"/>
  <c r="S17" i="1"/>
  <c r="Q17" i="1"/>
  <c r="O17" i="1"/>
  <c r="W16" i="1"/>
  <c r="Z16" i="1" s="1"/>
  <c r="U16" i="1"/>
  <c r="S16" i="1"/>
  <c r="Q16" i="1"/>
  <c r="R16" i="1" s="1"/>
  <c r="O16" i="1"/>
  <c r="R26" i="2" l="1"/>
  <c r="R27" i="2"/>
  <c r="R25" i="2"/>
  <c r="R35" i="2"/>
  <c r="R17" i="2"/>
  <c r="R30" i="2"/>
  <c r="R28" i="2"/>
  <c r="R24" i="2"/>
  <c r="V27" i="2"/>
  <c r="Y27" i="2" s="1"/>
  <c r="AB27" i="2" s="1"/>
  <c r="V25" i="2"/>
  <c r="Y25" i="2" s="1"/>
  <c r="AB25" i="2" s="1"/>
  <c r="R32" i="2"/>
  <c r="V28" i="2"/>
  <c r="Y28" i="2" s="1"/>
  <c r="AB28" i="2" s="1"/>
  <c r="R33" i="2"/>
  <c r="V26" i="2"/>
  <c r="Y26" i="2" s="1"/>
  <c r="AB26" i="2" s="1"/>
  <c r="V24" i="2"/>
  <c r="Y24" i="2" s="1"/>
  <c r="R18" i="2"/>
  <c r="R36" i="2"/>
  <c r="R16" i="2"/>
  <c r="V17" i="2"/>
  <c r="Y17" i="2" s="1"/>
  <c r="V30" i="2"/>
  <c r="Y30" i="2" s="1"/>
  <c r="AA30" i="2" s="1"/>
  <c r="V22" i="2"/>
  <c r="Y22" i="2" s="1"/>
  <c r="V37" i="2"/>
  <c r="Y37" i="2" s="1"/>
  <c r="AB37" i="2" s="1"/>
  <c r="V33" i="2"/>
  <c r="Y33" i="2" s="1"/>
  <c r="AA33" i="2" s="1"/>
  <c r="V29" i="2"/>
  <c r="Y29" i="2" s="1"/>
  <c r="V18" i="2"/>
  <c r="Y18" i="2" s="1"/>
  <c r="V35" i="2"/>
  <c r="Y35" i="2" s="1"/>
  <c r="AB35" i="2" s="1"/>
  <c r="V21" i="2"/>
  <c r="Y21" i="2" s="1"/>
  <c r="V44" i="2"/>
  <c r="Y44" i="2" s="1"/>
  <c r="AB44" i="2" s="1"/>
  <c r="V19" i="2"/>
  <c r="Y19" i="2" s="1"/>
  <c r="V36" i="2"/>
  <c r="Y36" i="2" s="1"/>
  <c r="AA36" i="2" s="1"/>
  <c r="V20" i="2"/>
  <c r="Y20" i="2" s="1"/>
  <c r="V32" i="2"/>
  <c r="Y32" i="2" s="1"/>
  <c r="AA32" i="2" s="1"/>
  <c r="V34" i="2"/>
  <c r="Y34" i="2" s="1"/>
  <c r="AB34" i="2" s="1"/>
  <c r="V16" i="2"/>
  <c r="Y16" i="2" s="1"/>
  <c r="V38" i="2"/>
  <c r="Y38" i="2" s="1"/>
  <c r="AB38" i="2" s="1"/>
  <c r="AB29" i="2"/>
  <c r="R43" i="1"/>
  <c r="R17" i="1"/>
  <c r="R41" i="1"/>
  <c r="R44" i="1"/>
  <c r="R25" i="1"/>
  <c r="R37" i="1"/>
  <c r="R18" i="1"/>
  <c r="R42" i="1"/>
  <c r="R24" i="1"/>
  <c r="R29" i="1"/>
  <c r="R30" i="1"/>
  <c r="R20" i="1"/>
  <c r="R22" i="1"/>
  <c r="V22" i="1"/>
  <c r="Y22" i="1" s="1"/>
  <c r="R33" i="1"/>
  <c r="R21" i="1"/>
  <c r="V18" i="1"/>
  <c r="Y18" i="1" s="1"/>
  <c r="R40" i="1"/>
  <c r="V45" i="1"/>
  <c r="Y45" i="1" s="1"/>
  <c r="V24" i="1"/>
  <c r="Y24" i="1" s="1"/>
  <c r="V16" i="1"/>
  <c r="Y16" i="1" s="1"/>
  <c r="V47" i="1"/>
  <c r="Y47" i="1" s="1"/>
  <c r="AB40" i="1" s="1"/>
  <c r="V41" i="1"/>
  <c r="Y41" i="1" s="1"/>
  <c r="AA41" i="1" s="1"/>
  <c r="V43" i="1"/>
  <c r="Y43" i="1" s="1"/>
  <c r="AB43" i="1" s="1"/>
  <c r="V35" i="1"/>
  <c r="Y35" i="1" s="1"/>
  <c r="V46" i="1"/>
  <c r="Y46" i="1" s="1"/>
  <c r="V42" i="1"/>
  <c r="Y42" i="1" s="1"/>
  <c r="V44" i="1"/>
  <c r="Y44" i="1" s="1"/>
  <c r="V38" i="1"/>
  <c r="Y38" i="1" s="1"/>
  <c r="V36" i="1"/>
  <c r="Y36" i="1" s="1"/>
  <c r="V26" i="1"/>
  <c r="Y26" i="1" s="1"/>
  <c r="V34" i="1"/>
  <c r="Y34" i="1" s="1"/>
  <c r="V29" i="1"/>
  <c r="Y29" i="1" s="1"/>
  <c r="V27" i="1"/>
  <c r="Y27" i="1" s="1"/>
  <c r="V21" i="1"/>
  <c r="Y21" i="1" s="1"/>
  <c r="AB40" i="2"/>
  <c r="AA40" i="2"/>
  <c r="AB42" i="2"/>
  <c r="AA42" i="2"/>
  <c r="AB46" i="2"/>
  <c r="AA46" i="2"/>
  <c r="AB24" i="2"/>
  <c r="AA24" i="2"/>
  <c r="AB41" i="2"/>
  <c r="AA41" i="2"/>
  <c r="AB43" i="2"/>
  <c r="AA43" i="2"/>
  <c r="V17" i="1"/>
  <c r="Y17" i="1" s="1"/>
  <c r="V23" i="1"/>
  <c r="Y23" i="1" s="1"/>
  <c r="AA29" i="2"/>
  <c r="V31" i="1"/>
  <c r="Y31" i="1" s="1"/>
  <c r="V39" i="1"/>
  <c r="Y39" i="1" s="1"/>
  <c r="AA27" i="2"/>
  <c r="AA45" i="2"/>
  <c r="V30" i="1"/>
  <c r="Y30" i="1" s="1"/>
  <c r="R36" i="1"/>
  <c r="R45" i="1"/>
  <c r="R22" i="2"/>
  <c r="V23" i="2"/>
  <c r="Y23" i="2" s="1"/>
  <c r="V28" i="1"/>
  <c r="Y28" i="1" s="1"/>
  <c r="R34" i="1"/>
  <c r="V37" i="1"/>
  <c r="Y37" i="1" s="1"/>
  <c r="R20" i="2"/>
  <c r="R38" i="2"/>
  <c r="R19" i="2"/>
  <c r="R37" i="2"/>
  <c r="V20" i="1"/>
  <c r="Y20" i="1" s="1"/>
  <c r="V25" i="1"/>
  <c r="Y25" i="1" s="1"/>
  <c r="V19" i="1"/>
  <c r="Y19" i="1" s="1"/>
  <c r="AA37" i="2" l="1"/>
  <c r="AA26" i="2"/>
  <c r="AA25" i="2"/>
  <c r="AA28" i="2"/>
  <c r="AB33" i="2"/>
  <c r="AB17" i="2"/>
  <c r="AB30" i="2"/>
  <c r="AB32" i="2"/>
  <c r="AB36" i="2"/>
  <c r="AA44" i="2"/>
  <c r="AA38" i="2"/>
  <c r="AB19" i="2"/>
  <c r="AA35" i="2"/>
  <c r="AA34" i="2"/>
  <c r="AA22" i="2"/>
  <c r="AB18" i="2"/>
  <c r="AA19" i="2"/>
  <c r="AA16" i="1"/>
  <c r="AA43" i="1"/>
  <c r="AB45" i="1"/>
  <c r="AA45" i="1"/>
  <c r="AA40" i="1"/>
  <c r="AA44" i="1"/>
  <c r="AB41" i="1"/>
  <c r="AB44" i="1"/>
  <c r="AB42" i="1"/>
  <c r="AB46" i="1"/>
  <c r="AB26" i="1"/>
  <c r="AB18" i="1"/>
  <c r="AA18" i="1"/>
  <c r="AA42" i="1"/>
  <c r="AA46" i="1"/>
  <c r="AB34" i="1"/>
  <c r="AB35" i="1"/>
  <c r="AB16" i="1"/>
  <c r="AA35" i="1"/>
  <c r="AA29" i="1"/>
  <c r="AA24" i="1"/>
  <c r="AA33" i="1"/>
  <c r="AB36" i="1"/>
  <c r="AB32" i="1"/>
  <c r="AB17" i="1"/>
  <c r="AA17" i="1"/>
  <c r="AA18" i="2"/>
  <c r="AB29" i="1"/>
  <c r="AB27" i="1"/>
  <c r="AB24" i="1"/>
  <c r="AB33" i="1"/>
  <c r="AA36" i="1"/>
  <c r="AA26" i="1"/>
  <c r="AA20" i="2"/>
  <c r="AB37" i="1"/>
  <c r="AA37" i="1"/>
  <c r="AA27" i="1"/>
  <c r="AA16" i="2"/>
  <c r="AB20" i="2"/>
  <c r="AB30" i="1"/>
  <c r="AA30" i="1"/>
  <c r="AB16" i="2"/>
  <c r="AB28" i="1"/>
  <c r="AA28" i="1"/>
  <c r="AA32" i="1"/>
  <c r="AA20" i="1"/>
  <c r="AB20" i="1"/>
  <c r="AB21" i="2"/>
  <c r="AA38" i="1"/>
  <c r="AA34" i="1"/>
  <c r="AA21" i="2"/>
  <c r="AB38" i="1"/>
  <c r="AA17" i="2"/>
  <c r="AA19" i="1"/>
  <c r="AB19" i="1"/>
  <c r="AB25" i="1"/>
  <c r="AA25" i="1"/>
  <c r="AB22" i="2"/>
</calcChain>
</file>

<file path=xl/sharedStrings.xml><?xml version="1.0" encoding="utf-8"?>
<sst xmlns="http://schemas.openxmlformats.org/spreadsheetml/2006/main" count="199" uniqueCount="112">
  <si>
    <r>
      <rPr>
        <b/>
        <sz val="14"/>
        <color rgb="FF325596"/>
        <rFont val="Calibri"/>
        <family val="2"/>
        <charset val="1"/>
      </rPr>
      <t>BioRedAm Activity Assay</t>
    </r>
    <r>
      <rPr>
        <b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>| Spectrophotometric Determination of NADPH Consumption</t>
    </r>
  </si>
  <si>
    <t>Enzyme:</t>
  </si>
  <si>
    <t>IR00742</t>
  </si>
  <si>
    <t>Assay Method:</t>
  </si>
  <si>
    <t>photometric, robotic pipetting</t>
  </si>
  <si>
    <t>Assay Conditions:</t>
  </si>
  <si>
    <t>50 mM carbonyl compound, 50 mM amine (exception: A001, 500 mM), 2 mM NADPH, 1 mg/mL IRED (crude lysate), 10% (v/v) DMSO, bicine–NaOH buffer (100 mM, pH 8.0)</t>
  </si>
  <si>
    <t>Instrument Settings:</t>
  </si>
  <si>
    <t>FLUOstar Omega plate reader; wavelength 370 nm; 30 °C, 1 h, measurement interval 30 s, pathlength mean of previous inital screening pathlenghts</t>
  </si>
  <si>
    <t>Lab Journal Code:</t>
  </si>
  <si>
    <t>GRC-GD-102</t>
  </si>
  <si>
    <t>Experiment Date:</t>
  </si>
  <si>
    <t>Plate Layout:</t>
  </si>
  <si>
    <t>Analysis:</t>
  </si>
  <si>
    <r>
      <rPr>
        <b/>
        <i/>
        <sz val="11"/>
        <color rgb="FF000000"/>
        <rFont val="Calibri"/>
        <family val="2"/>
        <charset val="1"/>
      </rPr>
      <t>ε</t>
    </r>
    <r>
      <rPr>
        <b/>
        <vertAlign val="subscript"/>
        <sz val="11"/>
        <color rgb="FF000000"/>
        <rFont val="Calibri"/>
        <family val="2"/>
        <charset val="1"/>
      </rPr>
      <t>370</t>
    </r>
    <r>
      <rPr>
        <b/>
        <sz val="11"/>
        <color rgb="FF000000"/>
        <rFont val="Calibri"/>
        <family val="2"/>
        <charset val="1"/>
      </rPr>
      <t>(NADPH) [M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 xml:space="preserve"> cm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</si>
  <si>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A</t>
  </si>
  <si>
    <t>C122–A001</t>
  </si>
  <si>
    <t>C003–A001</t>
  </si>
  <si>
    <t>C067–A001</t>
  </si>
  <si>
    <t>C042–A001</t>
  </si>
  <si>
    <r>
      <rPr>
        <b/>
        <i/>
        <sz val="11"/>
        <color rgb="FF000000"/>
        <rFont val="Calibri"/>
        <family val="2"/>
        <charset val="1"/>
      </rPr>
      <t>c</t>
    </r>
    <r>
      <rPr>
        <b/>
        <sz val="11"/>
        <color rgb="FF000000"/>
        <rFont val="Calibri"/>
        <family val="2"/>
        <charset val="1"/>
      </rPr>
      <t>(lysate) [mg mL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</si>
  <si>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B</t>
  </si>
  <si>
    <t>C122–A002</t>
  </si>
  <si>
    <t>C003–A002</t>
  </si>
  <si>
    <t>C067–A002</t>
  </si>
  <si>
    <t>C042–A002</t>
  </si>
  <si>
    <t>C</t>
  </si>
  <si>
    <t>C122–A006</t>
  </si>
  <si>
    <t>C003–A006</t>
  </si>
  <si>
    <t>C067–A006</t>
  </si>
  <si>
    <t>C042–A006</t>
  </si>
  <si>
    <t>substrate combination</t>
  </si>
  <si>
    <r>
      <rPr>
        <b/>
        <sz val="11"/>
        <color rgb="FFFFFFFF"/>
        <rFont val="Calibri"/>
        <family val="2"/>
        <charset val="1"/>
      </rPr>
      <t>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</si>
  <si>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norm. 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 xml:space="preserve"> cm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</si>
  <si>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activity [mU mg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</si>
  <si>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t>Hit Finder</t>
  </si>
  <si>
    <t>D</t>
  </si>
  <si>
    <t>C122–A011</t>
  </si>
  <si>
    <t>C003–A011</t>
  </si>
  <si>
    <t>C067–A011</t>
  </si>
  <si>
    <t>C042–A011</t>
  </si>
  <si>
    <t>mean</t>
  </si>
  <si>
    <r>
      <rPr>
        <i/>
        <sz val="11"/>
        <color rgb="FFFFFFFF"/>
        <rFont val="Calibri"/>
        <family val="2"/>
        <charset val="1"/>
      </rPr>
      <t>mean</t>
    </r>
    <r>
      <rPr>
        <i/>
        <vertAlign val="subscript"/>
        <sz val="11"/>
        <color rgb="FFFFFFFF"/>
        <rFont val="Calibri"/>
        <family val="2"/>
        <charset val="1"/>
      </rPr>
      <t>corr</t>
    </r>
  </si>
  <si>
    <t>SD</t>
  </si>
  <si>
    <t>5 SD</t>
  </si>
  <si>
    <t>3 SD</t>
  </si>
  <si>
    <t>E</t>
  </si>
  <si>
    <t>C122–A025</t>
  </si>
  <si>
    <t>C003–A025</t>
  </si>
  <si>
    <t>C067–A025</t>
  </si>
  <si>
    <t>C042–A025</t>
  </si>
  <si>
    <t>F</t>
  </si>
  <si>
    <t>C122–A030</t>
  </si>
  <si>
    <t>C003–A030</t>
  </si>
  <si>
    <t>C067–A030</t>
  </si>
  <si>
    <t>C042–A030</t>
  </si>
  <si>
    <t>G</t>
  </si>
  <si>
    <t>C122–A036</t>
  </si>
  <si>
    <t>C003–A036</t>
  </si>
  <si>
    <t>C067–A036</t>
  </si>
  <si>
    <t>C042–A036</t>
  </si>
  <si>
    <t>H</t>
  </si>
  <si>
    <t>C122 w/o amine</t>
  </si>
  <si>
    <t>C003 w/o amine</t>
  </si>
  <si>
    <t>C067 w/o amine</t>
  </si>
  <si>
    <t>C042 w/o amine</t>
  </si>
  <si>
    <t>PathCheck Data:</t>
  </si>
  <si>
    <t>pathlength [cm]</t>
  </si>
  <si>
    <t>erroneous PathCheck reading due to precipitation –&gt; standard value (0.24) used</t>
  </si>
  <si>
    <t>Kinetic Data:</t>
  </si>
  <si>
    <t>max. absorbance change [mAU/min]</t>
  </si>
  <si>
    <t>x</t>
  </si>
  <si>
    <t>artifact method</t>
  </si>
  <si>
    <t>outlier</t>
  </si>
  <si>
    <t>(rest)</t>
  </si>
  <si>
    <t>slower reactions: Vmax over 30 data points, initial 600 sec discarded</t>
  </si>
  <si>
    <t>INSERT IMAGE OF KINETIC CURVES HERE</t>
  </si>
  <si>
    <t>GRC-GD-127</t>
  </si>
  <si>
    <t>C093–A001</t>
  </si>
  <si>
    <t>C028–A001</t>
  </si>
  <si>
    <t>C037–A001</t>
  </si>
  <si>
    <t>C054–A001</t>
  </si>
  <si>
    <t>C093–A002</t>
  </si>
  <si>
    <t>C028–A002</t>
  </si>
  <si>
    <t>C037–A002</t>
  </si>
  <si>
    <t>C054–A002</t>
  </si>
  <si>
    <t>C093–A006</t>
  </si>
  <si>
    <t>C028–A006</t>
  </si>
  <si>
    <t>C037–A006</t>
  </si>
  <si>
    <t>C054–A006</t>
  </si>
  <si>
    <t>C093–A011</t>
  </si>
  <si>
    <t>C028–A011</t>
  </si>
  <si>
    <t>C037–A011</t>
  </si>
  <si>
    <t>C054–A011</t>
  </si>
  <si>
    <t>C093–A025</t>
  </si>
  <si>
    <t>C028–A025</t>
  </si>
  <si>
    <t>C037–A025</t>
  </si>
  <si>
    <t>C054–A025</t>
  </si>
  <si>
    <t>C093–A030</t>
  </si>
  <si>
    <t>C028–A030</t>
  </si>
  <si>
    <t>C037–A030</t>
  </si>
  <si>
    <t>C054–A030</t>
  </si>
  <si>
    <t>C093–A036</t>
  </si>
  <si>
    <t>C028–A036</t>
  </si>
  <si>
    <t>C037–A036</t>
  </si>
  <si>
    <t>C054–A036</t>
  </si>
  <si>
    <t>C093 w/o amine</t>
  </si>
  <si>
    <t>C028 w/o amine</t>
  </si>
  <si>
    <t>C037 w/o amine</t>
  </si>
  <si>
    <t>C054 w/o amine</t>
  </si>
  <si>
    <t>artifact methods</t>
  </si>
  <si>
    <t>manual fit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</si>
</sst>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rgb="FF000000"/>
      <name val="Calibri"/>
      <family val="2"/>
      <charset val="1"/>
    </font>
    <font>
      <b/>
      <sz val="14"/>
      <color rgb="FF325596"/>
      <name val="Calibri"/>
      <family val="2"/>
      <charset val="1"/>
    </font>
    <font>
      <b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/>
      <sz val="11"/>
      <color rgb="FF325596"/>
      <name val="Calibri"/>
      <family val="2"/>
      <charset val="1"/>
    </font>
    <font>
      <b/>
      <sz val="11"/>
      <color rgb="FF0D27A7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i/>
      <sz val="11"/>
      <color rgb="FFFFFFFF"/>
      <name val="Calibri"/>
      <family val="2"/>
      <charset val="1"/>
    </font>
    <font>
      <i/>
      <vertAlign val="subscript"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73AA3C"/>
      <name val="Calibri"/>
      <family val="2"/>
      <charset val="1"/>
    </font>
    <font>
      <b/>
      <sz val="11"/>
      <color rgb="FFF09600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b/>
      <sz val="11"/>
      <name val="Calibri"/>
      <family val="2"/>
      <charset val="1"/>
    </font>
    <font>
      <sz val="9"/>
      <color rgb="FF0D27A7"/>
      <name val="Calibri"/>
      <family val="2"/>
      <charset val="1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325596"/>
        <bgColor rgb="FF595959"/>
      </patternFill>
    </fill>
    <fill>
      <patternFill patternType="solid">
        <fgColor rgb="FFD9D9D9"/>
        <bgColor rgb="FFE3F0D6"/>
      </patternFill>
    </fill>
    <fill>
      <patternFill patternType="solid">
        <fgColor rgb="FF6F91CF"/>
        <bgColor rgb="FF969696"/>
      </patternFill>
    </fill>
    <fill>
      <patternFill patternType="solid">
        <fgColor rgb="FFF2F2F2"/>
        <bgColor rgb="FFE3F0D6"/>
      </patternFill>
    </fill>
    <fill>
      <patternFill patternType="solid">
        <fgColor rgb="FFFDBCBC"/>
        <bgColor rgb="FFFF99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6" fillId="0" borderId="0" xfId="0" applyFont="1" applyAlignment="1"/>
    <xf numFmtId="165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0" xfId="0" applyFont="1" applyBorder="1"/>
    <xf numFmtId="2" fontId="0" fillId="0" borderId="0" xfId="0" applyNumberFormat="1" applyBorder="1"/>
    <xf numFmtId="2" fontId="17" fillId="0" borderId="0" xfId="0" applyNumberFormat="1" applyFont="1" applyBorder="1"/>
    <xf numFmtId="2" fontId="17" fillId="0" borderId="15" xfId="0" applyNumberFormat="1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165" fontId="10" fillId="0" borderId="19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0" fontId="21" fillId="5" borderId="10" xfId="0" applyFont="1" applyFill="1" applyBorder="1"/>
    <xf numFmtId="0" fontId="21" fillId="5" borderId="0" xfId="0" applyFont="1" applyFill="1" applyBorder="1"/>
    <xf numFmtId="2" fontId="20" fillId="5" borderId="0" xfId="0" applyNumberFormat="1" applyFont="1" applyFill="1" applyBorder="1"/>
    <xf numFmtId="2" fontId="20" fillId="5" borderId="15" xfId="0" applyNumberFormat="1" applyFont="1" applyFill="1" applyBorder="1"/>
    <xf numFmtId="165" fontId="10" fillId="0" borderId="22" xfId="0" applyNumberFormat="1" applyFont="1" applyBorder="1" applyAlignment="1">
      <alignment vertical="center"/>
    </xf>
    <xf numFmtId="165" fontId="10" fillId="0" borderId="23" xfId="0" applyNumberFormat="1" applyFont="1" applyBorder="1" applyAlignment="1">
      <alignment vertical="center"/>
    </xf>
    <xf numFmtId="165" fontId="10" fillId="0" borderId="24" xfId="0" applyNumberFormat="1" applyFont="1" applyBorder="1" applyAlignment="1">
      <alignment vertical="center"/>
    </xf>
    <xf numFmtId="165" fontId="10" fillId="6" borderId="22" xfId="0" applyNumberFormat="1" applyFont="1" applyFill="1" applyBorder="1" applyAlignment="1">
      <alignment vertical="center"/>
    </xf>
    <xf numFmtId="165" fontId="10" fillId="6" borderId="23" xfId="0" applyNumberFormat="1" applyFont="1" applyFill="1" applyBorder="1" applyAlignment="1">
      <alignment vertical="center"/>
    </xf>
    <xf numFmtId="165" fontId="10" fillId="0" borderId="25" xfId="0" applyNumberFormat="1" applyFont="1" applyBorder="1" applyAlignment="1">
      <alignment vertical="center"/>
    </xf>
    <xf numFmtId="165" fontId="10" fillId="0" borderId="26" xfId="0" applyNumberFormat="1" applyFont="1" applyBorder="1" applyAlignment="1">
      <alignment vertical="center"/>
    </xf>
    <xf numFmtId="165" fontId="10" fillId="0" borderId="27" xfId="0" applyNumberFormat="1" applyFont="1" applyBorder="1" applyAlignment="1">
      <alignment vertical="center"/>
    </xf>
    <xf numFmtId="0" fontId="11" fillId="0" borderId="0" xfId="0" applyFont="1" applyBorder="1" applyAlignment="1"/>
    <xf numFmtId="164" fontId="20" fillId="5" borderId="0" xfId="0" applyNumberFormat="1" applyFont="1" applyFill="1" applyBorder="1"/>
    <xf numFmtId="0" fontId="21" fillId="5" borderId="0" xfId="0" applyFont="1" applyFill="1" applyBorder="1" applyAlignment="1">
      <alignment horizontal="center"/>
    </xf>
    <xf numFmtId="2" fontId="20" fillId="5" borderId="0" xfId="0" applyNumberFormat="1" applyFont="1" applyFill="1" applyBorder="1" applyAlignment="1"/>
    <xf numFmtId="0" fontId="0" fillId="6" borderId="0" xfId="0" applyFill="1"/>
    <xf numFmtId="0" fontId="22" fillId="0" borderId="0" xfId="0" applyFont="1"/>
    <xf numFmtId="0" fontId="23" fillId="0" borderId="10" xfId="0" applyFont="1" applyBorder="1" applyAlignment="1">
      <alignment vertical="top"/>
    </xf>
    <xf numFmtId="164" fontId="0" fillId="0" borderId="0" xfId="0" applyNumberFormat="1" applyBorder="1"/>
    <xf numFmtId="0" fontId="15" fillId="0" borderId="0" xfId="0" applyFont="1" applyBorder="1" applyAlignment="1">
      <alignment horizontal="center" vertical="center"/>
    </xf>
    <xf numFmtId="164" fontId="10" fillId="0" borderId="19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vertical="center"/>
    </xf>
    <xf numFmtId="164" fontId="10" fillId="0" borderId="21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vertical="center"/>
    </xf>
    <xf numFmtId="164" fontId="10" fillId="0" borderId="23" xfId="0" applyNumberFormat="1" applyFont="1" applyBorder="1" applyAlignment="1">
      <alignment vertical="center"/>
    </xf>
    <xf numFmtId="164" fontId="10" fillId="0" borderId="24" xfId="0" applyNumberFormat="1" applyFont="1" applyBorder="1" applyAlignment="1">
      <alignment vertical="center"/>
    </xf>
    <xf numFmtId="0" fontId="21" fillId="5" borderId="10" xfId="0" applyFont="1" applyFill="1" applyBorder="1" applyAlignment="1">
      <alignment vertical="top"/>
    </xf>
    <xf numFmtId="164" fontId="10" fillId="0" borderId="25" xfId="0" applyNumberFormat="1" applyFont="1" applyBorder="1" applyAlignment="1">
      <alignment vertical="center"/>
    </xf>
    <xf numFmtId="164" fontId="10" fillId="0" borderId="26" xfId="0" applyNumberFormat="1" applyFont="1" applyBorder="1" applyAlignment="1">
      <alignment vertical="center"/>
    </xf>
    <xf numFmtId="164" fontId="10" fillId="0" borderId="27" xfId="0" applyNumberFormat="1" applyFont="1" applyBorder="1" applyAlignment="1">
      <alignment vertical="center"/>
    </xf>
    <xf numFmtId="0" fontId="24" fillId="0" borderId="0" xfId="0" applyFont="1"/>
    <xf numFmtId="0" fontId="10" fillId="0" borderId="0" xfId="0" applyFont="1"/>
    <xf numFmtId="0" fontId="21" fillId="5" borderId="28" xfId="0" applyFont="1" applyFill="1" applyBorder="1" applyAlignment="1">
      <alignment vertical="top"/>
    </xf>
    <xf numFmtId="0" fontId="21" fillId="5" borderId="29" xfId="0" applyFont="1" applyFill="1" applyBorder="1"/>
    <xf numFmtId="164" fontId="20" fillId="5" borderId="29" xfId="0" applyNumberFormat="1" applyFont="1" applyFill="1" applyBorder="1"/>
    <xf numFmtId="2" fontId="20" fillId="5" borderId="29" xfId="0" applyNumberFormat="1" applyFont="1" applyFill="1" applyBorder="1"/>
    <xf numFmtId="2" fontId="20" fillId="5" borderId="30" xfId="0" applyNumberFormat="1" applyFont="1" applyFill="1" applyBorder="1"/>
    <xf numFmtId="165" fontId="17" fillId="0" borderId="0" xfId="0" applyNumberFormat="1" applyFont="1" applyBorder="1"/>
    <xf numFmtId="0" fontId="15" fillId="0" borderId="0" xfId="0" applyFont="1" applyBorder="1"/>
    <xf numFmtId="2" fontId="20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25" fillId="0" borderId="0" xfId="0" applyFont="1"/>
    <xf numFmtId="164" fontId="10" fillId="0" borderId="19" xfId="0" applyNumberFormat="1" applyFont="1" applyFill="1" applyBorder="1" applyAlignment="1">
      <alignment vertical="center"/>
    </xf>
    <xf numFmtId="164" fontId="10" fillId="0" borderId="20" xfId="0" applyNumberFormat="1" applyFont="1" applyFill="1" applyBorder="1" applyAlignment="1">
      <alignment vertical="center"/>
    </xf>
    <xf numFmtId="164" fontId="10" fillId="0" borderId="21" xfId="0" applyNumberFormat="1" applyFont="1" applyFill="1" applyBorder="1" applyAlignment="1">
      <alignment vertical="center"/>
    </xf>
    <xf numFmtId="164" fontId="10" fillId="0" borderId="22" xfId="0" applyNumberFormat="1" applyFont="1" applyFill="1" applyBorder="1" applyAlignment="1">
      <alignment vertical="center"/>
    </xf>
    <xf numFmtId="164" fontId="10" fillId="0" borderId="23" xfId="0" applyNumberFormat="1" applyFont="1" applyFill="1" applyBorder="1" applyAlignment="1">
      <alignment vertical="center"/>
    </xf>
    <xf numFmtId="164" fontId="10" fillId="0" borderId="24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6" xfId="0" applyNumberFormat="1" applyFont="1" applyFill="1" applyBorder="1" applyAlignment="1">
      <alignment vertical="center"/>
    </xf>
    <xf numFmtId="164" fontId="10" fillId="0" borderId="27" xfId="0" applyNumberFormat="1" applyFont="1" applyFill="1" applyBorder="1" applyAlignment="1">
      <alignment vertical="center"/>
    </xf>
    <xf numFmtId="164" fontId="10" fillId="7" borderId="20" xfId="0" applyNumberFormat="1" applyFont="1" applyFill="1" applyBorder="1" applyAlignment="1">
      <alignment vertical="center"/>
    </xf>
    <xf numFmtId="0" fontId="0" fillId="7" borderId="0" xfId="0" applyFill="1"/>
    <xf numFmtId="0" fontId="10" fillId="0" borderId="0" xfId="0" applyFont="1" applyFill="1"/>
    <xf numFmtId="0" fontId="23" fillId="0" borderId="10" xfId="0" applyFont="1" applyFill="1" applyBorder="1" applyAlignment="1">
      <alignment vertical="top"/>
    </xf>
    <xf numFmtId="0" fontId="6" fillId="0" borderId="0" xfId="0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6" fillId="0" borderId="0" xfId="0" applyFont="1" applyFill="1" applyBorder="1" applyAlignment="1">
      <alignment horizontal="center"/>
    </xf>
    <xf numFmtId="2" fontId="17" fillId="0" borderId="0" xfId="0" applyNumberFormat="1" applyFont="1" applyFill="1" applyBorder="1"/>
    <xf numFmtId="2" fontId="17" fillId="0" borderId="15" xfId="0" applyNumberFormat="1" applyFont="1" applyFill="1" applyBorder="1"/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0" fontId="6" fillId="0" borderId="10" xfId="0" applyFont="1" applyFill="1" applyBorder="1"/>
    <xf numFmtId="0" fontId="15" fillId="0" borderId="0" xfId="0" applyFont="1" applyFill="1" applyBorder="1"/>
    <xf numFmtId="0" fontId="11" fillId="0" borderId="0" xfId="0" applyFont="1" applyFill="1" applyBorder="1" applyAlignment="1"/>
    <xf numFmtId="164" fontId="10" fillId="7" borderId="23" xfId="0" applyNumberFormat="1" applyFont="1" applyFill="1" applyBorder="1" applyAlignment="1">
      <alignment vertical="center"/>
    </xf>
    <xf numFmtId="164" fontId="10" fillId="7" borderId="22" xfId="0" applyNumberFormat="1" applyFont="1" applyFill="1" applyBorder="1" applyAlignment="1">
      <alignment vertical="center"/>
    </xf>
    <xf numFmtId="164" fontId="10" fillId="8" borderId="23" xfId="0" applyNumberFormat="1" applyFont="1" applyFill="1" applyBorder="1" applyAlignment="1">
      <alignment vertical="center"/>
    </xf>
    <xf numFmtId="0" fontId="0" fillId="8" borderId="0" xfId="0" applyFill="1"/>
    <xf numFmtId="0" fontId="6" fillId="9" borderId="10" xfId="0" applyFont="1" applyFill="1" applyBorder="1"/>
    <xf numFmtId="0" fontId="0" fillId="9" borderId="0" xfId="0" applyFill="1" applyBorder="1"/>
    <xf numFmtId="164" fontId="0" fillId="9" borderId="0" xfId="0" applyNumberFormat="1" applyFill="1" applyBorder="1"/>
    <xf numFmtId="2" fontId="0" fillId="9" borderId="0" xfId="0" applyNumberFormat="1" applyFill="1" applyBorder="1"/>
    <xf numFmtId="2" fontId="17" fillId="9" borderId="0" xfId="0" applyNumberFormat="1" applyFont="1" applyFill="1" applyBorder="1"/>
    <xf numFmtId="2" fontId="17" fillId="9" borderId="15" xfId="0" applyNumberFormat="1" applyFont="1" applyFill="1" applyBorder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Border="1" applyAlignment="1"/>
    <xf numFmtId="0" fontId="7" fillId="0" borderId="0" xfId="0" applyFont="1" applyBorder="1" applyAlignment="1"/>
  </cellXfs>
  <cellStyles count="1">
    <cellStyle name="Normal" xfId="0" builtinId="0"/>
  </cellStyles>
  <dxfs count="4"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D9D9D9"/>
      <rgbColor rgb="FF7F7F7F"/>
      <rgbColor rgb="FF6F91CF"/>
      <rgbColor rgb="FF993366"/>
      <rgbColor rgb="FFFFEBC9"/>
      <rgbColor rgb="FFF2F2F2"/>
      <rgbColor rgb="FF660066"/>
      <rgbColor rgb="FFFF8080"/>
      <rgbColor rgb="FF325596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D6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0D27A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0.21300035230074027</c:v>
                  </c:pt>
                  <c:pt idx="1">
                    <c:v>0.32393457444666179</c:v>
                  </c:pt>
                  <c:pt idx="2">
                    <c:v>8.6486874181285339E-2</c:v>
                  </c:pt>
                  <c:pt idx="3">
                    <c:v>0.16517072752595735</c:v>
                  </c:pt>
                  <c:pt idx="4">
                    <c:v>0.15839294527780062</c:v>
                  </c:pt>
                  <c:pt idx="5">
                    <c:v>60.64938805540568</c:v>
                  </c:pt>
                  <c:pt idx="6">
                    <c:v>82.55039293613423</c:v>
                  </c:pt>
                  <c:pt idx="7">
                    <c:v>4.6532003708581487E-2</c:v>
                  </c:pt>
                  <c:pt idx="8">
                    <c:v>0.49242003126638784</c:v>
                  </c:pt>
                  <c:pt idx="9">
                    <c:v>0.25191464621953696</c:v>
                  </c:pt>
                  <c:pt idx="10">
                    <c:v>0.29246629751094949</c:v>
                  </c:pt>
                  <c:pt idx="11">
                    <c:v>0.14618403973520022</c:v>
                  </c:pt>
                  <c:pt idx="12">
                    <c:v>0.13497953710938862</c:v>
                  </c:pt>
                  <c:pt idx="13">
                    <c:v>0.23020505044209222</c:v>
                  </c:pt>
                  <c:pt idx="14">
                    <c:v>2.6641282904905157E-2</c:v>
                  </c:pt>
                  <c:pt idx="15">
                    <c:v>7.8664879554301015E-2</c:v>
                  </c:pt>
                  <c:pt idx="16">
                    <c:v>7.4428036829995312E-2</c:v>
                  </c:pt>
                  <c:pt idx="17">
                    <c:v>0.12959738588531339</c:v>
                  </c:pt>
                  <c:pt idx="18">
                    <c:v>0.24024045421748824</c:v>
                  </c:pt>
                  <c:pt idx="19">
                    <c:v>2.6976151971697601E-2</c:v>
                  </c:pt>
                  <c:pt idx="20">
                    <c:v>0.1926228778630818</c:v>
                  </c:pt>
                  <c:pt idx="21">
                    <c:v>0.19150113712641958</c:v>
                  </c:pt>
                  <c:pt idx="22">
                    <c:v>1.2016783775909512</c:v>
                  </c:pt>
                  <c:pt idx="23">
                    <c:v>5.6716055774673715E-2</c:v>
                  </c:pt>
                  <c:pt idx="24">
                    <c:v>0.7423183153773949</c:v>
                  </c:pt>
                  <c:pt idx="25">
                    <c:v>0.61845738943877615</c:v>
                  </c:pt>
                  <c:pt idx="26">
                    <c:v>0.19066473860747218</c:v>
                  </c:pt>
                  <c:pt idx="27">
                    <c:v>0.24686284298908601</c:v>
                  </c:pt>
                </c:numCache>
              </c:numRef>
            </c:plus>
            <c:min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0.21300035230074027</c:v>
                  </c:pt>
                  <c:pt idx="1">
                    <c:v>0.32393457444666179</c:v>
                  </c:pt>
                  <c:pt idx="2">
                    <c:v>8.6486874181285339E-2</c:v>
                  </c:pt>
                  <c:pt idx="3">
                    <c:v>0.16517072752595735</c:v>
                  </c:pt>
                  <c:pt idx="4">
                    <c:v>0.15839294527780062</c:v>
                  </c:pt>
                  <c:pt idx="5">
                    <c:v>60.64938805540568</c:v>
                  </c:pt>
                  <c:pt idx="6">
                    <c:v>82.55039293613423</c:v>
                  </c:pt>
                  <c:pt idx="7">
                    <c:v>4.6532003708581487E-2</c:v>
                  </c:pt>
                  <c:pt idx="8">
                    <c:v>0.49242003126638784</c:v>
                  </c:pt>
                  <c:pt idx="9">
                    <c:v>0.25191464621953696</c:v>
                  </c:pt>
                  <c:pt idx="10">
                    <c:v>0.29246629751094949</c:v>
                  </c:pt>
                  <c:pt idx="11">
                    <c:v>0.14618403973520022</c:v>
                  </c:pt>
                  <c:pt idx="12">
                    <c:v>0.13497953710938862</c:v>
                  </c:pt>
                  <c:pt idx="13">
                    <c:v>0.23020505044209222</c:v>
                  </c:pt>
                  <c:pt idx="14">
                    <c:v>2.6641282904905157E-2</c:v>
                  </c:pt>
                  <c:pt idx="15">
                    <c:v>7.8664879554301015E-2</c:v>
                  </c:pt>
                  <c:pt idx="16">
                    <c:v>7.4428036829995312E-2</c:v>
                  </c:pt>
                  <c:pt idx="17">
                    <c:v>0.12959738588531339</c:v>
                  </c:pt>
                  <c:pt idx="18">
                    <c:v>0.24024045421748824</c:v>
                  </c:pt>
                  <c:pt idx="19">
                    <c:v>2.6976151971697601E-2</c:v>
                  </c:pt>
                  <c:pt idx="20">
                    <c:v>0.1926228778630818</c:v>
                  </c:pt>
                  <c:pt idx="21">
                    <c:v>0.19150113712641958</c:v>
                  </c:pt>
                  <c:pt idx="22">
                    <c:v>1.2016783775909512</c:v>
                  </c:pt>
                  <c:pt idx="23">
                    <c:v>5.6716055774673715E-2</c:v>
                  </c:pt>
                  <c:pt idx="24">
                    <c:v>0.7423183153773949</c:v>
                  </c:pt>
                  <c:pt idx="25">
                    <c:v>0.61845738943877615</c:v>
                  </c:pt>
                  <c:pt idx="26">
                    <c:v>0.19066473860747218</c:v>
                  </c:pt>
                  <c:pt idx="27">
                    <c:v>0.24686284298908601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1'!$O$16:$O$22,'Plate 1'!$O$24:$O$30,'Plate 1'!$O$32:$O$38,'Plate 1'!$O$40:$O$46)</c:f>
              <c:strCache>
                <c:ptCount val="28"/>
                <c:pt idx="0">
                  <c:v>C122–A001</c:v>
                </c:pt>
                <c:pt idx="1">
                  <c:v>C122–A002</c:v>
                </c:pt>
                <c:pt idx="2">
                  <c:v>C122–A006</c:v>
                </c:pt>
                <c:pt idx="3">
                  <c:v>C122–A011</c:v>
                </c:pt>
                <c:pt idx="4">
                  <c:v>C122–A025</c:v>
                </c:pt>
                <c:pt idx="5">
                  <c:v>C122–A030</c:v>
                </c:pt>
                <c:pt idx="6">
                  <c:v>C122–A036</c:v>
                </c:pt>
                <c:pt idx="7">
                  <c:v>C003–A001</c:v>
                </c:pt>
                <c:pt idx="8">
                  <c:v>C003–A002</c:v>
                </c:pt>
                <c:pt idx="9">
                  <c:v>C003–A006</c:v>
                </c:pt>
                <c:pt idx="10">
                  <c:v>C003–A011</c:v>
                </c:pt>
                <c:pt idx="11">
                  <c:v>C003–A025</c:v>
                </c:pt>
                <c:pt idx="12">
                  <c:v>C003–A030</c:v>
                </c:pt>
                <c:pt idx="13">
                  <c:v>C003–A036</c:v>
                </c:pt>
                <c:pt idx="14">
                  <c:v>C067–A001</c:v>
                </c:pt>
                <c:pt idx="15">
                  <c:v>C067–A002</c:v>
                </c:pt>
                <c:pt idx="16">
                  <c:v>C067–A006</c:v>
                </c:pt>
                <c:pt idx="17">
                  <c:v>C067–A011</c:v>
                </c:pt>
                <c:pt idx="18">
                  <c:v>C067–A025</c:v>
                </c:pt>
                <c:pt idx="19">
                  <c:v>C067–A030</c:v>
                </c:pt>
                <c:pt idx="20">
                  <c:v>C067–A036</c:v>
                </c:pt>
                <c:pt idx="21">
                  <c:v>C042–A001</c:v>
                </c:pt>
                <c:pt idx="22">
                  <c:v>C042–A002</c:v>
                </c:pt>
                <c:pt idx="23">
                  <c:v>C042–A006</c:v>
                </c:pt>
                <c:pt idx="24">
                  <c:v>C042–A011</c:v>
                </c:pt>
                <c:pt idx="25">
                  <c:v>C042–A025</c:v>
                </c:pt>
                <c:pt idx="26">
                  <c:v>C042–A030</c:v>
                </c:pt>
                <c:pt idx="27">
                  <c:v>C042–A036</c:v>
                </c:pt>
              </c:strCache>
            </c:strRef>
          </c:cat>
          <c:val>
            <c:numRef>
              <c:f>('Plate 1'!$Y$16:$Y$22,'Plate 1'!$Y$24:$Y$30,'Plate 1'!$Y$32:$Y$38,'Plate 1'!$Y$40:$Y$46)</c:f>
              <c:numCache>
                <c:formatCode>0.00</c:formatCode>
                <c:ptCount val="28"/>
                <c:pt idx="0">
                  <c:v>-0.99485250886701504</c:v>
                </c:pt>
                <c:pt idx="1">
                  <c:v>-1.0141785483528818</c:v>
                </c:pt>
                <c:pt idx="2">
                  <c:v>-1.359488338760618</c:v>
                </c:pt>
                <c:pt idx="3">
                  <c:v>-0.73294494865905213</c:v>
                </c:pt>
                <c:pt idx="4">
                  <c:v>-1.537426166274563</c:v>
                </c:pt>
                <c:pt idx="5">
                  <c:v>-102.3464459791025</c:v>
                </c:pt>
                <c:pt idx="6">
                  <c:v>-185.23130869766169</c:v>
                </c:pt>
                <c:pt idx="7">
                  <c:v>-0.22807409332375636</c:v>
                </c:pt>
                <c:pt idx="8">
                  <c:v>-0.46368049248025078</c:v>
                </c:pt>
                <c:pt idx="9">
                  <c:v>-0.87543966585058752</c:v>
                </c:pt>
                <c:pt idx="10">
                  <c:v>1.1145026711083532</c:v>
                </c:pt>
                <c:pt idx="11">
                  <c:v>-0.97087294892835574</c:v>
                </c:pt>
                <c:pt idx="12">
                  <c:v>-1.9839887198829345</c:v>
                </c:pt>
                <c:pt idx="13">
                  <c:v>-1.4492878698046479</c:v>
                </c:pt>
                <c:pt idx="14">
                  <c:v>-1.83059795480192</c:v>
                </c:pt>
                <c:pt idx="15">
                  <c:v>-1.9855364539581515</c:v>
                </c:pt>
                <c:pt idx="16">
                  <c:v>-2.0874599019246816</c:v>
                </c:pt>
                <c:pt idx="17">
                  <c:v>-1.8613462717628677</c:v>
                </c:pt>
                <c:pt idx="18">
                  <c:v>-2.4297464517721648</c:v>
                </c:pt>
                <c:pt idx="19">
                  <c:v>-3.2676587254123386</c:v>
                </c:pt>
                <c:pt idx="20">
                  <c:v>-2.6844312529624617</c:v>
                </c:pt>
                <c:pt idx="21">
                  <c:v>-0.85992621130329594</c:v>
                </c:pt>
                <c:pt idx="22">
                  <c:v>-0.77459963173669955</c:v>
                </c:pt>
                <c:pt idx="23">
                  <c:v>-0.96887121285775135</c:v>
                </c:pt>
                <c:pt idx="24">
                  <c:v>-0.33213341431408544</c:v>
                </c:pt>
                <c:pt idx="25">
                  <c:v>-1.0107116240244063</c:v>
                </c:pt>
                <c:pt idx="26">
                  <c:v>-2.1507519073738037</c:v>
                </c:pt>
                <c:pt idx="27">
                  <c:v>-2.4427164633224483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F-4229-AC53-364FDD16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7669"/>
        <c:axId val="13267933"/>
      </c:barChart>
      <c:catAx>
        <c:axId val="1269766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267933"/>
        <c:crosses val="autoZero"/>
        <c:auto val="1"/>
        <c:lblAlgn val="ctr"/>
        <c:lblOffset val="100"/>
        <c:noMultiLvlLbl val="0"/>
      </c:catAx>
      <c:valAx>
        <c:axId val="132679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766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1.3275069936530732</c:v>
                  </c:pt>
                  <c:pt idx="1">
                    <c:v>1.2093065423288596</c:v>
                  </c:pt>
                  <c:pt idx="2">
                    <c:v>1.1969091923864319</c:v>
                  </c:pt>
                  <c:pt idx="3">
                    <c:v>0.1497623482619144</c:v>
                  </c:pt>
                  <c:pt idx="4">
                    <c:v>0.39090328940216074</c:v>
                  </c:pt>
                  <c:pt idx="5">
                    <c:v>0.68540743842038265</c:v>
                  </c:pt>
                  <c:pt idx="6">
                    <c:v>1.1722147200630031</c:v>
                  </c:pt>
                  <c:pt idx="7">
                    <c:v>0.15900794763713053</c:v>
                  </c:pt>
                  <c:pt idx="8">
                    <c:v>0.36379820687153569</c:v>
                  </c:pt>
                  <c:pt idx="9">
                    <c:v>0.48529967222400039</c:v>
                  </c:pt>
                  <c:pt idx="10">
                    <c:v>0.21291483273054695</c:v>
                  </c:pt>
                  <c:pt idx="11">
                    <c:v>7.7532981156530942E-2</c:v>
                  </c:pt>
                  <c:pt idx="12">
                    <c:v>0.14658202655702449</c:v>
                  </c:pt>
                  <c:pt idx="13">
                    <c:v>0.2300728618090313</c:v>
                  </c:pt>
                  <c:pt idx="14">
                    <c:v>0.36508529038856158</c:v>
                  </c:pt>
                  <c:pt idx="15">
                    <c:v>1.0371568661443889E-2</c:v>
                  </c:pt>
                  <c:pt idx="16">
                    <c:v>0.71798671671640835</c:v>
                  </c:pt>
                  <c:pt idx="17">
                    <c:v>6.4460230398458024E-2</c:v>
                  </c:pt>
                  <c:pt idx="18">
                    <c:v>5.101277040396876E-2</c:v>
                  </c:pt>
                  <c:pt idx="19">
                    <c:v>0.28639468167481091</c:v>
                  </c:pt>
                  <c:pt idx="20">
                    <c:v>1.9309780004338539</c:v>
                  </c:pt>
                  <c:pt idx="21">
                    <c:v>0.23416074614535387</c:v>
                  </c:pt>
                  <c:pt idx="22">
                    <c:v>4.8615553418314882E-2</c:v>
                  </c:pt>
                  <c:pt idx="23">
                    <c:v>0.98791112845207796</c:v>
                  </c:pt>
                  <c:pt idx="24">
                    <c:v>0.50328969400145351</c:v>
                  </c:pt>
                  <c:pt idx="25">
                    <c:v>0.17115968033016504</c:v>
                  </c:pt>
                  <c:pt idx="26">
                    <c:v>2.9528527209613922E-2</c:v>
                  </c:pt>
                  <c:pt idx="27">
                    <c:v>0.21475923511615008</c:v>
                  </c:pt>
                </c:numCache>
              </c:numRef>
            </c:plus>
            <c:min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1.3275069936530732</c:v>
                  </c:pt>
                  <c:pt idx="1">
                    <c:v>1.2093065423288596</c:v>
                  </c:pt>
                  <c:pt idx="2">
                    <c:v>1.1969091923864319</c:v>
                  </c:pt>
                  <c:pt idx="3">
                    <c:v>0.1497623482619144</c:v>
                  </c:pt>
                  <c:pt idx="4">
                    <c:v>0.39090328940216074</c:v>
                  </c:pt>
                  <c:pt idx="5">
                    <c:v>0.68540743842038265</c:v>
                  </c:pt>
                  <c:pt idx="6">
                    <c:v>1.1722147200630031</c:v>
                  </c:pt>
                  <c:pt idx="7">
                    <c:v>0.15900794763713053</c:v>
                  </c:pt>
                  <c:pt idx="8">
                    <c:v>0.36379820687153569</c:v>
                  </c:pt>
                  <c:pt idx="9">
                    <c:v>0.48529967222400039</c:v>
                  </c:pt>
                  <c:pt idx="10">
                    <c:v>0.21291483273054695</c:v>
                  </c:pt>
                  <c:pt idx="11">
                    <c:v>7.7532981156530942E-2</c:v>
                  </c:pt>
                  <c:pt idx="12">
                    <c:v>0.14658202655702449</c:v>
                  </c:pt>
                  <c:pt idx="13">
                    <c:v>0.2300728618090313</c:v>
                  </c:pt>
                  <c:pt idx="14">
                    <c:v>0.36508529038856158</c:v>
                  </c:pt>
                  <c:pt idx="15">
                    <c:v>1.0371568661443889E-2</c:v>
                  </c:pt>
                  <c:pt idx="16">
                    <c:v>0.71798671671640835</c:v>
                  </c:pt>
                  <c:pt idx="17">
                    <c:v>6.4460230398458024E-2</c:v>
                  </c:pt>
                  <c:pt idx="18">
                    <c:v>5.101277040396876E-2</c:v>
                  </c:pt>
                  <c:pt idx="19">
                    <c:v>0.28639468167481091</c:v>
                  </c:pt>
                  <c:pt idx="20">
                    <c:v>1.9309780004338539</c:v>
                  </c:pt>
                  <c:pt idx="21">
                    <c:v>0.23416074614535387</c:v>
                  </c:pt>
                  <c:pt idx="22">
                    <c:v>4.8615553418314882E-2</c:v>
                  </c:pt>
                  <c:pt idx="23">
                    <c:v>0.98791112845207796</c:v>
                  </c:pt>
                  <c:pt idx="24">
                    <c:v>0.50328969400145351</c:v>
                  </c:pt>
                  <c:pt idx="25">
                    <c:v>0.17115968033016504</c:v>
                  </c:pt>
                  <c:pt idx="26">
                    <c:v>2.9528527209613922E-2</c:v>
                  </c:pt>
                  <c:pt idx="27">
                    <c:v>0.21475923511615008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2'!$O$16:$O$22,'Plate 2'!$O$24:$O$30,'Plate 2'!$O$32:$O$38,'Plate 2'!$O$40:$O$46)</c:f>
              <c:strCache>
                <c:ptCount val="28"/>
                <c:pt idx="0">
                  <c:v>C093–A001</c:v>
                </c:pt>
                <c:pt idx="1">
                  <c:v>C093–A002</c:v>
                </c:pt>
                <c:pt idx="2">
                  <c:v>C093–A006</c:v>
                </c:pt>
                <c:pt idx="3">
                  <c:v>C093–A011</c:v>
                </c:pt>
                <c:pt idx="4">
                  <c:v>C093–A025</c:v>
                </c:pt>
                <c:pt idx="5">
                  <c:v>C093–A030</c:v>
                </c:pt>
                <c:pt idx="6">
                  <c:v>C093–A036</c:v>
                </c:pt>
                <c:pt idx="7">
                  <c:v>C028–A001</c:v>
                </c:pt>
                <c:pt idx="8">
                  <c:v>C028–A002</c:v>
                </c:pt>
                <c:pt idx="9">
                  <c:v>C028–A006</c:v>
                </c:pt>
                <c:pt idx="10">
                  <c:v>C028–A011</c:v>
                </c:pt>
                <c:pt idx="11">
                  <c:v>C028–A025</c:v>
                </c:pt>
                <c:pt idx="12">
                  <c:v>C028–A030</c:v>
                </c:pt>
                <c:pt idx="13">
                  <c:v>C028–A036</c:v>
                </c:pt>
                <c:pt idx="14">
                  <c:v>C037–A001</c:v>
                </c:pt>
                <c:pt idx="15">
                  <c:v>C037–A002</c:v>
                </c:pt>
                <c:pt idx="16">
                  <c:v>C037–A006</c:v>
                </c:pt>
                <c:pt idx="17">
                  <c:v>C037–A011</c:v>
                </c:pt>
                <c:pt idx="18">
                  <c:v>C037–A025</c:v>
                </c:pt>
                <c:pt idx="19">
                  <c:v>C037–A030</c:v>
                </c:pt>
                <c:pt idx="20">
                  <c:v>C037–A036</c:v>
                </c:pt>
                <c:pt idx="21">
                  <c:v>C054–A001</c:v>
                </c:pt>
                <c:pt idx="22">
                  <c:v>C054–A002</c:v>
                </c:pt>
                <c:pt idx="23">
                  <c:v>C054–A006</c:v>
                </c:pt>
                <c:pt idx="24">
                  <c:v>C054–A011</c:v>
                </c:pt>
                <c:pt idx="25">
                  <c:v>C054–A025</c:v>
                </c:pt>
                <c:pt idx="26">
                  <c:v>C054–A030</c:v>
                </c:pt>
                <c:pt idx="27">
                  <c:v>C054–A036</c:v>
                </c:pt>
              </c:strCache>
            </c:strRef>
          </c:cat>
          <c:val>
            <c:numRef>
              <c:f>('Plate 2'!$Y$16:$Y$22,'Plate 2'!$Y$24:$Y$30,'Plate 2'!$Y$32:$Y$38,'Plate 2'!$Y$40:$Y$46)</c:f>
              <c:numCache>
                <c:formatCode>0.00</c:formatCode>
                <c:ptCount val="28"/>
                <c:pt idx="0">
                  <c:v>1.0005739658317032</c:v>
                </c:pt>
                <c:pt idx="1">
                  <c:v>-0.48356371623320366</c:v>
                </c:pt>
                <c:pt idx="2">
                  <c:v>-0.91985447469567272</c:v>
                </c:pt>
                <c:pt idx="3">
                  <c:v>-0.90011570612310121</c:v>
                </c:pt>
                <c:pt idx="4">
                  <c:v>-1.8648028778641814</c:v>
                </c:pt>
                <c:pt idx="5">
                  <c:v>-2.5583941081040944</c:v>
                </c:pt>
                <c:pt idx="6">
                  <c:v>-0.81459308024026655</c:v>
                </c:pt>
                <c:pt idx="7">
                  <c:v>1.6292996609793802</c:v>
                </c:pt>
                <c:pt idx="8">
                  <c:v>0.37166254259507259</c:v>
                </c:pt>
                <c:pt idx="9">
                  <c:v>0.2036198949353443</c:v>
                </c:pt>
                <c:pt idx="10">
                  <c:v>0.12877147505791883</c:v>
                </c:pt>
                <c:pt idx="11">
                  <c:v>6.0464811204814254E-3</c:v>
                </c:pt>
                <c:pt idx="12">
                  <c:v>-0.86089096554354727</c:v>
                </c:pt>
                <c:pt idx="13">
                  <c:v>-0.58230915023194041</c:v>
                </c:pt>
                <c:pt idx="14">
                  <c:v>-0.60709353188970994</c:v>
                </c:pt>
                <c:pt idx="15">
                  <c:v>-1.1937363375322345</c:v>
                </c:pt>
                <c:pt idx="16">
                  <c:v>-1.1726768358821218</c:v>
                </c:pt>
                <c:pt idx="17">
                  <c:v>-0.68783365948011344</c:v>
                </c:pt>
                <c:pt idx="18">
                  <c:v>-1.278469619036684</c:v>
                </c:pt>
                <c:pt idx="19">
                  <c:v>-1.8634821447866539</c:v>
                </c:pt>
                <c:pt idx="20">
                  <c:v>-2.5839833114809783</c:v>
                </c:pt>
                <c:pt idx="21">
                  <c:v>0.29791817302465007</c:v>
                </c:pt>
                <c:pt idx="22">
                  <c:v>-0.30072473081437484</c:v>
                </c:pt>
                <c:pt idx="23">
                  <c:v>0.27876754340065746</c:v>
                </c:pt>
                <c:pt idx="24">
                  <c:v>-0.56344743096863237</c:v>
                </c:pt>
                <c:pt idx="25">
                  <c:v>-0.57037096139841514</c:v>
                </c:pt>
                <c:pt idx="26">
                  <c:v>-1.5116718712630008</c:v>
                </c:pt>
                <c:pt idx="27">
                  <c:v>-1.2767464750996234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7-403E-913E-897E9295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87069"/>
        <c:axId val="3444288"/>
      </c:barChart>
      <c:catAx>
        <c:axId val="4868706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4288"/>
        <c:crosses val="autoZero"/>
        <c:auto val="1"/>
        <c:lblAlgn val="ctr"/>
        <c:lblOffset val="100"/>
        <c:noMultiLvlLbl val="0"/>
      </c:catAx>
      <c:valAx>
        <c:axId val="34442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68706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if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37</xdr:col>
      <xdr:colOff>737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73479</xdr:rowOff>
    </xdr:from>
    <xdr:to>
      <xdr:col>13</xdr:col>
      <xdr:colOff>576942</xdr:colOff>
      <xdr:row>63</xdr:row>
      <xdr:rowOff>6803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5C33F42-62D9-4039-A586-A8BD3D00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40536"/>
          <a:ext cx="5812971" cy="3269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37</xdr:col>
      <xdr:colOff>737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45</xdr:row>
      <xdr:rowOff>16329</xdr:rowOff>
    </xdr:from>
    <xdr:to>
      <xdr:col>13</xdr:col>
      <xdr:colOff>127002</xdr:colOff>
      <xdr:row>61</xdr:row>
      <xdr:rowOff>66676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F5CABD5-2920-4EEF-A0CF-0211C8570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583386"/>
          <a:ext cx="5363030" cy="3016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abSelected="1" topLeftCell="A18" zoomScaleNormal="100" workbookViewId="0">
      <selection activeCell="W41" sqref="W41"/>
    </sheetView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3" spans="1:28">
      <c r="A3" s="2" t="s">
        <v>1</v>
      </c>
      <c r="B3" s="5"/>
      <c r="C3" s="5"/>
      <c r="D3" s="5"/>
      <c r="E3" s="121" t="s">
        <v>2</v>
      </c>
      <c r="F3" s="12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2" t="s">
        <v>3</v>
      </c>
      <c r="B4" s="5"/>
      <c r="C4" s="5"/>
      <c r="D4" s="5"/>
      <c r="E4" s="5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2" t="s">
        <v>5</v>
      </c>
      <c r="B5" s="5"/>
      <c r="C5" s="5"/>
      <c r="D5" s="5"/>
      <c r="E5" s="5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2" t="s">
        <v>7</v>
      </c>
      <c r="B6" s="5"/>
      <c r="C6" s="5"/>
      <c r="D6" s="5"/>
      <c r="E6" s="69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2" t="s">
        <v>9</v>
      </c>
      <c r="B7" s="5"/>
      <c r="C7" s="5"/>
      <c r="D7" s="5"/>
      <c r="E7" s="121" t="s">
        <v>10</v>
      </c>
      <c r="F7" s="12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2" t="s">
        <v>11</v>
      </c>
      <c r="B8" s="5"/>
      <c r="C8" s="5"/>
      <c r="D8" s="5"/>
      <c r="E8" s="105">
        <v>44628</v>
      </c>
      <c r="F8" s="10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10" spans="1:28">
      <c r="A10" s="2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 t="s">
        <v>13</v>
      </c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customHeight="1">
      <c r="A11" s="5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5"/>
      <c r="O11" s="106" t="s">
        <v>14</v>
      </c>
      <c r="P11" s="106"/>
      <c r="Q11" s="106"/>
      <c r="R11" s="106"/>
      <c r="S11" s="5">
        <v>2216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5" customHeight="1">
      <c r="A12" s="4" t="s">
        <v>15</v>
      </c>
      <c r="B12" s="107" t="s">
        <v>16</v>
      </c>
      <c r="C12" s="107"/>
      <c r="D12" s="107"/>
      <c r="E12" s="108" t="s">
        <v>17</v>
      </c>
      <c r="F12" s="108"/>
      <c r="G12" s="108"/>
      <c r="H12" s="108" t="s">
        <v>18</v>
      </c>
      <c r="I12" s="108"/>
      <c r="J12" s="108"/>
      <c r="K12" s="109" t="s">
        <v>19</v>
      </c>
      <c r="L12" s="109"/>
      <c r="M12" s="109"/>
      <c r="N12" s="5"/>
      <c r="O12" s="122" t="s">
        <v>20</v>
      </c>
      <c r="P12" s="122"/>
      <c r="Q12" s="122"/>
      <c r="R12" s="122"/>
      <c r="S12" s="6">
        <v>1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 ht="15" customHeight="1">
      <c r="A13" s="4" t="s">
        <v>21</v>
      </c>
      <c r="B13" s="110" t="s">
        <v>22</v>
      </c>
      <c r="C13" s="110"/>
      <c r="D13" s="110"/>
      <c r="E13" s="111" t="s">
        <v>23</v>
      </c>
      <c r="F13" s="111"/>
      <c r="G13" s="111"/>
      <c r="H13" s="111" t="s">
        <v>24</v>
      </c>
      <c r="I13" s="111"/>
      <c r="J13" s="111"/>
      <c r="K13" s="112" t="s">
        <v>25</v>
      </c>
      <c r="L13" s="112"/>
      <c r="M13" s="112"/>
      <c r="N13" s="5"/>
      <c r="O13" s="7"/>
      <c r="P13" s="7"/>
      <c r="Q13" s="7"/>
      <c r="R13" s="7"/>
      <c r="S13" s="8"/>
      <c r="T13" s="5"/>
      <c r="U13" s="5"/>
      <c r="V13" s="5"/>
      <c r="W13" s="5"/>
      <c r="X13" s="5"/>
      <c r="Y13" s="5"/>
      <c r="Z13" s="5"/>
      <c r="AA13" s="5"/>
      <c r="AB13" s="5"/>
    </row>
    <row r="14" spans="1:28" ht="15" customHeight="1">
      <c r="A14" s="4" t="s">
        <v>26</v>
      </c>
      <c r="B14" s="110" t="s">
        <v>27</v>
      </c>
      <c r="C14" s="110"/>
      <c r="D14" s="110"/>
      <c r="E14" s="111" t="s">
        <v>28</v>
      </c>
      <c r="F14" s="111"/>
      <c r="G14" s="111"/>
      <c r="H14" s="111" t="s">
        <v>29</v>
      </c>
      <c r="I14" s="111"/>
      <c r="J14" s="111"/>
      <c r="K14" s="112" t="s">
        <v>30</v>
      </c>
      <c r="L14" s="112"/>
      <c r="M14" s="112"/>
      <c r="N14" s="5"/>
      <c r="O14" s="113" t="s">
        <v>31</v>
      </c>
      <c r="P14" s="9"/>
      <c r="Q14" s="114" t="s">
        <v>32</v>
      </c>
      <c r="R14" s="114"/>
      <c r="S14" s="114"/>
      <c r="T14" s="10"/>
      <c r="U14" s="114" t="s">
        <v>33</v>
      </c>
      <c r="V14" s="114"/>
      <c r="W14" s="114"/>
      <c r="X14" s="10"/>
      <c r="Y14" s="115" t="s">
        <v>34</v>
      </c>
      <c r="Z14" s="115"/>
      <c r="AA14" s="116" t="s">
        <v>35</v>
      </c>
      <c r="AB14" s="116"/>
    </row>
    <row r="15" spans="1:28" ht="15" customHeight="1">
      <c r="A15" s="4" t="s">
        <v>36</v>
      </c>
      <c r="B15" s="110" t="s">
        <v>37</v>
      </c>
      <c r="C15" s="110"/>
      <c r="D15" s="110"/>
      <c r="E15" s="111" t="s">
        <v>38</v>
      </c>
      <c r="F15" s="111"/>
      <c r="G15" s="111"/>
      <c r="H15" s="111" t="s">
        <v>39</v>
      </c>
      <c r="I15" s="111"/>
      <c r="J15" s="111"/>
      <c r="K15" s="112" t="s">
        <v>40</v>
      </c>
      <c r="L15" s="112"/>
      <c r="M15" s="112"/>
      <c r="N15" s="5"/>
      <c r="O15" s="113"/>
      <c r="P15" s="104"/>
      <c r="Q15" s="11" t="s">
        <v>41</v>
      </c>
      <c r="R15" s="12" t="s">
        <v>42</v>
      </c>
      <c r="S15" s="13" t="s">
        <v>43</v>
      </c>
      <c r="T15" s="47"/>
      <c r="U15" s="11" t="s">
        <v>41</v>
      </c>
      <c r="V15" s="12" t="s">
        <v>42</v>
      </c>
      <c r="W15" s="13" t="s">
        <v>43</v>
      </c>
      <c r="X15" s="47"/>
      <c r="Y15" s="11" t="s">
        <v>41</v>
      </c>
      <c r="Z15" s="14" t="s">
        <v>43</v>
      </c>
      <c r="AA15" s="15" t="s">
        <v>44</v>
      </c>
      <c r="AB15" s="15" t="s">
        <v>45</v>
      </c>
    </row>
    <row r="16" spans="1:28" ht="15" customHeight="1">
      <c r="A16" s="4" t="s">
        <v>46</v>
      </c>
      <c r="B16" s="110" t="s">
        <v>47</v>
      </c>
      <c r="C16" s="110"/>
      <c r="D16" s="110"/>
      <c r="E16" s="111" t="s">
        <v>48</v>
      </c>
      <c r="F16" s="111"/>
      <c r="G16" s="111"/>
      <c r="H16" s="111" t="s">
        <v>49</v>
      </c>
      <c r="I16" s="111"/>
      <c r="J16" s="111"/>
      <c r="K16" s="112" t="s">
        <v>50</v>
      </c>
      <c r="L16" s="112"/>
      <c r="M16" s="112"/>
      <c r="N16" s="5"/>
      <c r="O16" s="16" t="str">
        <f t="shared" ref="O16:O23" si="0">B12</f>
        <v>C122–A001</v>
      </c>
      <c r="P16" s="17"/>
      <c r="Q16" s="18">
        <f t="shared" ref="Q16:Q23" si="1">AVERAGE(B36:D36)</f>
        <v>-1.5497331632163103</v>
      </c>
      <c r="R16" s="18">
        <f t="shared" ref="R16:R22" si="2">Q16-$Q$23</f>
        <v>0.52910235831583319</v>
      </c>
      <c r="S16" s="18">
        <f t="shared" ref="S16:S23" si="3">_xlfn.STDEV.P(B36:D36)</f>
        <v>0.1132821073676257</v>
      </c>
      <c r="T16" s="18"/>
      <c r="U16" s="18">
        <f t="shared" ref="U16:U23" si="4">AVERAGE((B36/B23),(C36/C23),(D36/D23))</f>
        <v>-6.4572215134012927</v>
      </c>
      <c r="V16" s="18">
        <f t="shared" ref="V16:V22" si="5">-(U16-$U$23)</f>
        <v>-2.2045931596493054</v>
      </c>
      <c r="W16" s="18">
        <f t="shared" ref="W16:W23" si="6">_xlfn.STDEV.P((B36/B23),(C36/C23),(D36/D23))</f>
        <v>0.47200878069844043</v>
      </c>
      <c r="X16" s="18"/>
      <c r="Y16" s="19">
        <f t="shared" ref="Y16:Y47" si="7">V16/($S$11*$S$12)*1000</f>
        <v>-0.99485250886701504</v>
      </c>
      <c r="Z16" s="20">
        <f t="shared" ref="Z16:Z47" si="8">W16/($S$11*$S$12)*1000</f>
        <v>0.21300035230074027</v>
      </c>
      <c r="AA16" s="21" t="str">
        <f>IF(AND(Y16&gt;(Z16*5),Y16&gt;($Y$23/2)),"Hit","")</f>
        <v/>
      </c>
      <c r="AB16" s="22" t="str">
        <f>IF(AND(Y16&gt;(Z16*3),Y16&gt;($Y$23/2)),"Hit","")</f>
        <v/>
      </c>
    </row>
    <row r="17" spans="1:28" ht="15" customHeight="1">
      <c r="A17" s="4" t="s">
        <v>51</v>
      </c>
      <c r="B17" s="110" t="s">
        <v>52</v>
      </c>
      <c r="C17" s="110"/>
      <c r="D17" s="110"/>
      <c r="E17" s="111" t="s">
        <v>53</v>
      </c>
      <c r="F17" s="111"/>
      <c r="G17" s="111"/>
      <c r="H17" s="111" t="s">
        <v>54</v>
      </c>
      <c r="I17" s="111"/>
      <c r="J17" s="111"/>
      <c r="K17" s="112" t="s">
        <v>55</v>
      </c>
      <c r="L17" s="112"/>
      <c r="M17" s="112"/>
      <c r="N17" s="5"/>
      <c r="O17" s="16" t="str">
        <f t="shared" si="0"/>
        <v>C122–A002</v>
      </c>
      <c r="P17" s="17"/>
      <c r="Q17" s="18">
        <f t="shared" si="1"/>
        <v>-1.5394548023761467</v>
      </c>
      <c r="R17" s="18">
        <f t="shared" si="2"/>
        <v>0.53938071915599672</v>
      </c>
      <c r="S17" s="18">
        <f t="shared" si="3"/>
        <v>0.17228136407371214</v>
      </c>
      <c r="T17" s="18"/>
      <c r="U17" s="18">
        <f t="shared" si="4"/>
        <v>-6.4143950099006117</v>
      </c>
      <c r="V17" s="18">
        <f t="shared" si="5"/>
        <v>-2.2474196631499863</v>
      </c>
      <c r="W17" s="18">
        <f t="shared" si="6"/>
        <v>0.71783901697380259</v>
      </c>
      <c r="X17" s="18"/>
      <c r="Y17" s="19">
        <f t="shared" si="7"/>
        <v>-1.0141785483528818</v>
      </c>
      <c r="Z17" s="20">
        <f t="shared" si="8"/>
        <v>0.32393457444666179</v>
      </c>
      <c r="AA17" s="21" t="str">
        <f>IF(AND(Y17&gt;(Z17*5),Y17&gt;($Y$23/2)),"Hit","")</f>
        <v/>
      </c>
      <c r="AB17" s="22" t="str">
        <f>IF(AND(Y17&gt;(Z17*3),Y17&gt;($Y$23/2)),"Hit","")</f>
        <v/>
      </c>
    </row>
    <row r="18" spans="1:28" ht="15" customHeight="1">
      <c r="A18" s="4" t="s">
        <v>56</v>
      </c>
      <c r="B18" s="110" t="s">
        <v>57</v>
      </c>
      <c r="C18" s="110"/>
      <c r="D18" s="110"/>
      <c r="E18" s="111" t="s">
        <v>58</v>
      </c>
      <c r="F18" s="111"/>
      <c r="G18" s="111"/>
      <c r="H18" s="111" t="s">
        <v>59</v>
      </c>
      <c r="I18" s="111"/>
      <c r="J18" s="111"/>
      <c r="K18" s="112" t="s">
        <v>60</v>
      </c>
      <c r="L18" s="112"/>
      <c r="M18" s="112"/>
      <c r="N18" s="5"/>
      <c r="O18" s="91" t="str">
        <f t="shared" si="0"/>
        <v>C122–A006</v>
      </c>
      <c r="P18" s="83"/>
      <c r="Q18" s="85">
        <f t="shared" si="1"/>
        <v>-1.3558052434456966</v>
      </c>
      <c r="R18" s="85">
        <f t="shared" si="2"/>
        <v>0.72303027808644682</v>
      </c>
      <c r="S18" s="85">
        <f t="shared" si="3"/>
        <v>4.5997179164574742E-2</v>
      </c>
      <c r="T18" s="85"/>
      <c r="U18" s="85">
        <f t="shared" si="4"/>
        <v>-5.6491885143570686</v>
      </c>
      <c r="V18" s="85">
        <f t="shared" si="5"/>
        <v>-3.0126261586935295</v>
      </c>
      <c r="W18" s="85">
        <f t="shared" si="6"/>
        <v>0.1916549131857283</v>
      </c>
      <c r="X18" s="85"/>
      <c r="Y18" s="87">
        <f t="shared" si="7"/>
        <v>-1.359488338760618</v>
      </c>
      <c r="Z18" s="88">
        <f t="shared" si="8"/>
        <v>8.6486874181285339E-2</v>
      </c>
      <c r="AA18" s="21" t="str">
        <f>IF(AND(Y18&gt;(Z18*5),Y18&gt;($Y$23/2)),"Hit","")</f>
        <v/>
      </c>
      <c r="AB18" s="22" t="str">
        <f>IF(AND(Y18&gt;(Z18*3),Y18&gt;($Y$23/2)),"Hit","")</f>
        <v/>
      </c>
    </row>
    <row r="19" spans="1:28" ht="15" customHeight="1">
      <c r="A19" s="4" t="s">
        <v>61</v>
      </c>
      <c r="B19" s="117" t="s">
        <v>62</v>
      </c>
      <c r="C19" s="117"/>
      <c r="D19" s="117"/>
      <c r="E19" s="118" t="s">
        <v>63</v>
      </c>
      <c r="F19" s="118"/>
      <c r="G19" s="118"/>
      <c r="H19" s="118" t="s">
        <v>64</v>
      </c>
      <c r="I19" s="118"/>
      <c r="J19" s="118"/>
      <c r="K19" s="119" t="s">
        <v>65</v>
      </c>
      <c r="L19" s="119"/>
      <c r="M19" s="119"/>
      <c r="N19" s="5"/>
      <c r="O19" s="91" t="str">
        <f t="shared" si="0"/>
        <v>C122–A011</v>
      </c>
      <c r="P19" s="83"/>
      <c r="Q19" s="85">
        <f t="shared" si="1"/>
        <v>-1.6890260800373131</v>
      </c>
      <c r="R19" s="85">
        <f t="shared" si="2"/>
        <v>0.38980944149483032</v>
      </c>
      <c r="S19" s="85">
        <f t="shared" si="3"/>
        <v>8.7844399727405112E-2</v>
      </c>
      <c r="T19" s="85"/>
      <c r="U19" s="85">
        <f t="shared" si="4"/>
        <v>-7.0376086668221385</v>
      </c>
      <c r="V19" s="85">
        <f t="shared" si="5"/>
        <v>-1.6242060062284596</v>
      </c>
      <c r="W19" s="85">
        <f t="shared" si="6"/>
        <v>0.3660183321975215</v>
      </c>
      <c r="X19" s="85"/>
      <c r="Y19" s="87">
        <f t="shared" si="7"/>
        <v>-0.73294494865905213</v>
      </c>
      <c r="Z19" s="88">
        <f t="shared" si="8"/>
        <v>0.16517072752595735</v>
      </c>
      <c r="AA19" s="21" t="str">
        <f>IF(AND(Y19&gt;(Z19*5),Y19&gt;($Y$23/2)),"Hit","")</f>
        <v/>
      </c>
      <c r="AB19" s="22" t="str">
        <f>IF(AND(Y19&gt;(Z19*3),Y19&gt;($Y$23/2)),"Hit","")</f>
        <v/>
      </c>
    </row>
    <row r="20" spans="1:28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91" t="str">
        <f t="shared" si="0"/>
        <v>C122–A025</v>
      </c>
      <c r="P20" s="83"/>
      <c r="Q20" s="85">
        <f t="shared" si="1"/>
        <v>-1.2611707892606798</v>
      </c>
      <c r="R20" s="85">
        <f t="shared" si="2"/>
        <v>0.81766473227146363</v>
      </c>
      <c r="S20" s="85">
        <f t="shared" si="3"/>
        <v>8.4239704016545541E-2</v>
      </c>
      <c r="T20" s="85"/>
      <c r="U20" s="85">
        <f t="shared" si="4"/>
        <v>-5.2548782885861662</v>
      </c>
      <c r="V20" s="85">
        <f t="shared" si="5"/>
        <v>-3.4069363844644318</v>
      </c>
      <c r="W20" s="85">
        <f t="shared" si="6"/>
        <v>0.3509987667356062</v>
      </c>
      <c r="X20" s="85"/>
      <c r="Y20" s="87">
        <f t="shared" si="7"/>
        <v>-1.537426166274563</v>
      </c>
      <c r="Z20" s="88">
        <f t="shared" si="8"/>
        <v>0.15839294527780062</v>
      </c>
      <c r="AA20" s="21" t="str">
        <f>IF(AND(Y20&gt;(Z20*5),Y20&gt;($Y$23/2)),"Hit","")</f>
        <v/>
      </c>
      <c r="AB20" s="22" t="str">
        <f>IF(AND(Y20&gt;(Z20*3),Y20&gt;($Y$23/2)),"Hit","")</f>
        <v/>
      </c>
    </row>
    <row r="21" spans="1:28" ht="15" customHeight="1">
      <c r="A21" s="2" t="s">
        <v>66</v>
      </c>
      <c r="B21" s="5"/>
      <c r="C21" s="5"/>
      <c r="D21" s="5"/>
      <c r="E21" s="23" t="s">
        <v>67</v>
      </c>
      <c r="F21" s="5"/>
      <c r="G21" s="5"/>
      <c r="H21" s="5"/>
      <c r="I21" s="5"/>
      <c r="J21" s="5"/>
      <c r="K21" s="5"/>
      <c r="L21" s="5"/>
      <c r="M21" s="5"/>
      <c r="N21" s="5"/>
      <c r="O21" s="16" t="str">
        <f t="shared" si="0"/>
        <v>C122–A030</v>
      </c>
      <c r="P21" s="17"/>
      <c r="Q21" s="18">
        <f t="shared" si="1"/>
        <v>52.35309830799374</v>
      </c>
      <c r="R21" s="18">
        <f t="shared" si="2"/>
        <v>54.431933829525882</v>
      </c>
      <c r="S21" s="18">
        <f t="shared" si="3"/>
        <v>32.255770543386937</v>
      </c>
      <c r="T21" s="18"/>
      <c r="U21" s="18">
        <f t="shared" si="4"/>
        <v>218.13790961664054</v>
      </c>
      <c r="V21" s="18">
        <f t="shared" si="5"/>
        <v>-226.79972428969114</v>
      </c>
      <c r="W21" s="18">
        <f t="shared" si="6"/>
        <v>134.39904393077899</v>
      </c>
      <c r="X21" s="18"/>
      <c r="Y21" s="19">
        <f t="shared" si="7"/>
        <v>-102.3464459791025</v>
      </c>
      <c r="Z21" s="20">
        <f t="shared" si="8"/>
        <v>60.64938805540568</v>
      </c>
      <c r="AA21" s="21"/>
      <c r="AB21" s="22"/>
    </row>
    <row r="22" spans="1:28" ht="15" customHeight="1">
      <c r="A22" s="5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5"/>
      <c r="O22" s="16" t="str">
        <f t="shared" si="0"/>
        <v>C122–A036</v>
      </c>
      <c r="P22" s="17"/>
      <c r="Q22" s="18">
        <f t="shared" si="1"/>
        <v>96.434583696232224</v>
      </c>
      <c r="R22" s="18">
        <f t="shared" si="2"/>
        <v>98.513419217764365</v>
      </c>
      <c r="S22" s="18">
        <f t="shared" si="3"/>
        <v>43.90360097915368</v>
      </c>
      <c r="T22" s="18"/>
      <c r="U22" s="18">
        <f t="shared" si="4"/>
        <v>401.81076540096774</v>
      </c>
      <c r="V22" s="18">
        <f t="shared" si="5"/>
        <v>-410.47258007401831</v>
      </c>
      <c r="W22" s="18">
        <f t="shared" si="6"/>
        <v>182.93167074647346</v>
      </c>
      <c r="X22" s="18"/>
      <c r="Y22" s="19">
        <f t="shared" si="7"/>
        <v>-185.23130869766169</v>
      </c>
      <c r="Z22" s="20">
        <f t="shared" si="8"/>
        <v>82.55039293613423</v>
      </c>
      <c r="AA22" s="21"/>
      <c r="AB22" s="22"/>
    </row>
    <row r="23" spans="1:28" ht="15" customHeight="1">
      <c r="A23" s="4" t="s">
        <v>15</v>
      </c>
      <c r="B23" s="24">
        <v>0.24</v>
      </c>
      <c r="C23" s="25">
        <v>0.24</v>
      </c>
      <c r="D23" s="25">
        <v>0.24</v>
      </c>
      <c r="E23" s="25">
        <v>0.24</v>
      </c>
      <c r="F23" s="25">
        <v>0.24</v>
      </c>
      <c r="G23" s="25">
        <v>0.24</v>
      </c>
      <c r="H23" s="25">
        <v>0.24</v>
      </c>
      <c r="I23" s="25">
        <v>0.24</v>
      </c>
      <c r="J23" s="25">
        <v>0.24</v>
      </c>
      <c r="K23" s="25">
        <v>0.24</v>
      </c>
      <c r="L23" s="25">
        <v>0.24</v>
      </c>
      <c r="M23" s="26">
        <v>0.24</v>
      </c>
      <c r="N23" s="5"/>
      <c r="O23" s="27" t="str">
        <f t="shared" si="0"/>
        <v>C122 w/o amine</v>
      </c>
      <c r="P23" s="28"/>
      <c r="Q23" s="29">
        <f t="shared" si="1"/>
        <v>-2.0788355215321435</v>
      </c>
      <c r="R23" s="29"/>
      <c r="S23" s="29">
        <f t="shared" si="3"/>
        <v>0.13570009301221428</v>
      </c>
      <c r="T23" s="29"/>
      <c r="U23" s="29">
        <f t="shared" si="4"/>
        <v>-8.661814673050598</v>
      </c>
      <c r="V23" s="29">
        <f>-U23</f>
        <v>8.661814673050598</v>
      </c>
      <c r="W23" s="29">
        <f t="shared" si="6"/>
        <v>0.56541705421755972</v>
      </c>
      <c r="X23" s="29"/>
      <c r="Y23" s="29">
        <f t="shared" si="7"/>
        <v>3.9087611340481034</v>
      </c>
      <c r="Z23" s="30">
        <f t="shared" si="8"/>
        <v>0.25515210027868218</v>
      </c>
      <c r="AA23" s="21"/>
      <c r="AB23" s="5"/>
    </row>
    <row r="24" spans="1:28" ht="15" customHeight="1">
      <c r="A24" s="4" t="s">
        <v>21</v>
      </c>
      <c r="B24" s="31">
        <v>0.24</v>
      </c>
      <c r="C24" s="32">
        <v>0.24</v>
      </c>
      <c r="D24" s="32">
        <v>0.24</v>
      </c>
      <c r="E24" s="32">
        <v>0.24</v>
      </c>
      <c r="F24" s="32">
        <v>0.24</v>
      </c>
      <c r="G24" s="32">
        <v>0.24</v>
      </c>
      <c r="H24" s="32">
        <v>0.24</v>
      </c>
      <c r="I24" s="32">
        <v>0.24</v>
      </c>
      <c r="J24" s="32">
        <v>0.24</v>
      </c>
      <c r="K24" s="32">
        <v>0.24</v>
      </c>
      <c r="L24" s="32">
        <v>0.24</v>
      </c>
      <c r="M24" s="33">
        <v>0.24</v>
      </c>
      <c r="N24" s="5"/>
      <c r="O24" s="91" t="str">
        <f t="shared" ref="O24:O31" si="9">E12</f>
        <v>C003–A001</v>
      </c>
      <c r="P24" s="89"/>
      <c r="Q24" s="84">
        <f t="shared" ref="Q24:Q31" si="10">AVERAGE(E36:G36)</f>
        <v>-1.5569713682073267</v>
      </c>
      <c r="R24" s="84">
        <f t="shared" ref="R24:R30" si="11">Q24-$Q$31</f>
        <v>0.12129892579330659</v>
      </c>
      <c r="S24" s="85">
        <f t="shared" ref="S24:S31" si="12">_xlfn.STDEV.P(E36:G36)</f>
        <v>2.4747580852372018E-2</v>
      </c>
      <c r="T24" s="89"/>
      <c r="U24" s="85">
        <f t="shared" ref="U24:U31" si="13">AVERAGE((E36/E23),(F36/F23),(G36/G23))</f>
        <v>-6.487380700863862</v>
      </c>
      <c r="V24" s="84">
        <f t="shared" ref="V24:V30" si="14">-(U24-$U$31)</f>
        <v>-0.50541219080544408</v>
      </c>
      <c r="W24" s="85">
        <f t="shared" ref="W24:W31" si="15">_xlfn.STDEV.P((E36/E23),(F36/F23),(G36/G23))</f>
        <v>0.10311492021821657</v>
      </c>
      <c r="X24" s="89"/>
      <c r="Y24" s="87">
        <f t="shared" si="7"/>
        <v>-0.22807409332375636</v>
      </c>
      <c r="Z24" s="88">
        <f t="shared" si="8"/>
        <v>4.6532003708581487E-2</v>
      </c>
      <c r="AA24" s="21" t="str">
        <f t="shared" ref="AA24:AA30" si="16">IF(AND(Y24&gt;(Z24*5),Y24&gt;($Y$31/2)),"Hit","")</f>
        <v/>
      </c>
      <c r="AB24" s="22" t="str">
        <f t="shared" ref="AB24:AB30" si="17">IF(AND(Y24&gt;(Z24*3),Y24&gt;($Y$31/2)),"Hit","")</f>
        <v/>
      </c>
    </row>
    <row r="25" spans="1:28" ht="15" customHeight="1">
      <c r="A25" s="4" t="s">
        <v>26</v>
      </c>
      <c r="B25" s="31">
        <v>0.24</v>
      </c>
      <c r="C25" s="32">
        <v>0.24</v>
      </c>
      <c r="D25" s="32">
        <v>0.24</v>
      </c>
      <c r="E25" s="32">
        <v>0.24</v>
      </c>
      <c r="F25" s="32">
        <v>0.24</v>
      </c>
      <c r="G25" s="32">
        <v>0.24</v>
      </c>
      <c r="H25" s="32">
        <v>0.24</v>
      </c>
      <c r="I25" s="32">
        <v>0.24</v>
      </c>
      <c r="J25" s="32">
        <v>0.24</v>
      </c>
      <c r="K25" s="32">
        <v>0.24</v>
      </c>
      <c r="L25" s="32">
        <v>0.24</v>
      </c>
      <c r="M25" s="33">
        <v>0.24</v>
      </c>
      <c r="N25" s="5"/>
      <c r="O25" s="91" t="str">
        <f t="shared" si="9"/>
        <v>C003–A002</v>
      </c>
      <c r="P25" s="89"/>
      <c r="Q25" s="84">
        <f t="shared" si="10"/>
        <v>-1.4316664608799368</v>
      </c>
      <c r="R25" s="84">
        <f t="shared" si="11"/>
        <v>0.24660383312069656</v>
      </c>
      <c r="S25" s="85">
        <f t="shared" si="12"/>
        <v>0.26188866942871553</v>
      </c>
      <c r="T25" s="89"/>
      <c r="U25" s="85">
        <f t="shared" si="13"/>
        <v>-5.9652769203330704</v>
      </c>
      <c r="V25" s="84">
        <f t="shared" si="14"/>
        <v>-1.0275159713362356</v>
      </c>
      <c r="W25" s="85">
        <f t="shared" si="15"/>
        <v>1.0912027892863154</v>
      </c>
      <c r="X25" s="89"/>
      <c r="Y25" s="87">
        <f t="shared" si="7"/>
        <v>-0.46368049248025078</v>
      </c>
      <c r="Z25" s="88">
        <f t="shared" si="8"/>
        <v>0.49242003126638784</v>
      </c>
      <c r="AA25" s="21" t="str">
        <f t="shared" si="16"/>
        <v/>
      </c>
      <c r="AB25" s="22" t="str">
        <f t="shared" si="17"/>
        <v/>
      </c>
    </row>
    <row r="26" spans="1:28" ht="15" customHeight="1">
      <c r="A26" s="4" t="s">
        <v>36</v>
      </c>
      <c r="B26" s="31">
        <v>0.24</v>
      </c>
      <c r="C26" s="32">
        <v>0.24</v>
      </c>
      <c r="D26" s="32">
        <v>0.24</v>
      </c>
      <c r="E26" s="32">
        <v>0.24</v>
      </c>
      <c r="F26" s="32">
        <v>0.24</v>
      </c>
      <c r="G26" s="32">
        <v>0.24</v>
      </c>
      <c r="H26" s="32">
        <v>0.24</v>
      </c>
      <c r="I26" s="32">
        <v>0.24</v>
      </c>
      <c r="J26" s="32">
        <v>0.24</v>
      </c>
      <c r="K26" s="32">
        <v>0.24</v>
      </c>
      <c r="L26" s="32">
        <v>0.24</v>
      </c>
      <c r="M26" s="33">
        <v>0.24</v>
      </c>
      <c r="N26" s="5"/>
      <c r="O26" s="91" t="str">
        <f t="shared" si="9"/>
        <v>C003–A006</v>
      </c>
      <c r="P26" s="89"/>
      <c r="Q26" s="84">
        <f t="shared" si="10"/>
        <v>-1.2126764621146566</v>
      </c>
      <c r="R26" s="84">
        <f t="shared" si="11"/>
        <v>0.46559383188597669</v>
      </c>
      <c r="S26" s="85">
        <f t="shared" si="12"/>
        <v>0.13397828544539914</v>
      </c>
      <c r="T26" s="89"/>
      <c r="U26" s="85">
        <f t="shared" si="13"/>
        <v>-5.052818592144404</v>
      </c>
      <c r="V26" s="84">
        <f t="shared" si="14"/>
        <v>-1.9399742995249021</v>
      </c>
      <c r="W26" s="85">
        <f t="shared" si="15"/>
        <v>0.55824285602249391</v>
      </c>
      <c r="X26" s="89"/>
      <c r="Y26" s="87">
        <f t="shared" si="7"/>
        <v>-0.87543966585058752</v>
      </c>
      <c r="Z26" s="88">
        <f t="shared" si="8"/>
        <v>0.25191464621953696</v>
      </c>
      <c r="AA26" s="21" t="str">
        <f t="shared" si="16"/>
        <v/>
      </c>
      <c r="AB26" s="22" t="str">
        <f t="shared" si="17"/>
        <v/>
      </c>
    </row>
    <row r="27" spans="1:28" ht="15" customHeight="1">
      <c r="A27" s="4" t="s">
        <v>46</v>
      </c>
      <c r="B27" s="31">
        <v>0.24</v>
      </c>
      <c r="C27" s="32">
        <v>0.24</v>
      </c>
      <c r="D27" s="32">
        <v>0.24</v>
      </c>
      <c r="E27" s="32">
        <v>0.24</v>
      </c>
      <c r="F27" s="32">
        <v>0.24</v>
      </c>
      <c r="G27" s="32">
        <v>0.24</v>
      </c>
      <c r="H27" s="32">
        <v>0.24</v>
      </c>
      <c r="I27" s="32">
        <v>0.24</v>
      </c>
      <c r="J27" s="32">
        <v>0.24</v>
      </c>
      <c r="K27" s="32">
        <v>0.24</v>
      </c>
      <c r="L27" s="32">
        <v>0.24</v>
      </c>
      <c r="M27" s="33">
        <v>0.24</v>
      </c>
      <c r="N27" s="5"/>
      <c r="O27" s="91" t="str">
        <f t="shared" si="9"/>
        <v>C003–A011</v>
      </c>
      <c r="P27" s="89"/>
      <c r="Q27" s="84">
        <f t="shared" si="10"/>
        <v>-2.2710073946029001</v>
      </c>
      <c r="R27" s="84">
        <f t="shared" si="11"/>
        <v>-0.59273710060226681</v>
      </c>
      <c r="S27" s="85">
        <f t="shared" si="12"/>
        <v>0.1555452756682234</v>
      </c>
      <c r="T27" s="89"/>
      <c r="U27" s="85">
        <f t="shared" si="13"/>
        <v>-9.4625308108454167</v>
      </c>
      <c r="V27" s="84">
        <f t="shared" si="14"/>
        <v>2.4697379191761106</v>
      </c>
      <c r="W27" s="85">
        <f t="shared" si="15"/>
        <v>0.64810531528426407</v>
      </c>
      <c r="X27" s="89"/>
      <c r="Y27" s="87">
        <f t="shared" si="7"/>
        <v>1.1145026711083532</v>
      </c>
      <c r="Z27" s="88">
        <f t="shared" si="8"/>
        <v>0.29246629751094949</v>
      </c>
      <c r="AA27" s="21" t="str">
        <f t="shared" si="16"/>
        <v/>
      </c>
      <c r="AB27" s="22" t="str">
        <f t="shared" si="17"/>
        <v/>
      </c>
    </row>
    <row r="28" spans="1:28" ht="15" customHeight="1">
      <c r="A28" s="4" t="s">
        <v>51</v>
      </c>
      <c r="B28" s="34">
        <v>0.24</v>
      </c>
      <c r="C28" s="35">
        <v>0.24</v>
      </c>
      <c r="D28" s="35">
        <v>0.24</v>
      </c>
      <c r="E28" s="32">
        <v>0.24</v>
      </c>
      <c r="F28" s="32">
        <v>0.24</v>
      </c>
      <c r="G28" s="32">
        <v>0.24</v>
      </c>
      <c r="H28" s="32">
        <v>0.24</v>
      </c>
      <c r="I28" s="32">
        <v>0.24</v>
      </c>
      <c r="J28" s="32">
        <v>0.24</v>
      </c>
      <c r="K28" s="32">
        <v>0.24</v>
      </c>
      <c r="L28" s="32">
        <v>0.24</v>
      </c>
      <c r="M28" s="33">
        <v>0.24</v>
      </c>
      <c r="N28" s="5"/>
      <c r="O28" s="91" t="str">
        <f t="shared" si="9"/>
        <v>C003–A025</v>
      </c>
      <c r="P28" s="89"/>
      <c r="Q28" s="84">
        <f t="shared" si="10"/>
        <v>-1.1619212248425768</v>
      </c>
      <c r="R28" s="84">
        <f t="shared" si="11"/>
        <v>0.51634906915805656</v>
      </c>
      <c r="S28" s="85">
        <f t="shared" si="12"/>
        <v>7.774651969276887E-2</v>
      </c>
      <c r="T28" s="89"/>
      <c r="U28" s="85">
        <f t="shared" si="13"/>
        <v>-4.8413384368440697</v>
      </c>
      <c r="V28" s="84">
        <f t="shared" si="14"/>
        <v>-2.1514544548252363</v>
      </c>
      <c r="W28" s="85">
        <f t="shared" si="15"/>
        <v>0.32394383205320371</v>
      </c>
      <c r="X28" s="89"/>
      <c r="Y28" s="87">
        <f t="shared" si="7"/>
        <v>-0.97087294892835574</v>
      </c>
      <c r="Z28" s="88">
        <f t="shared" si="8"/>
        <v>0.14618403973520022</v>
      </c>
      <c r="AA28" s="21" t="str">
        <f t="shared" si="16"/>
        <v/>
      </c>
      <c r="AB28" s="22" t="str">
        <f t="shared" si="17"/>
        <v/>
      </c>
    </row>
    <row r="29" spans="1:28" ht="15" customHeight="1">
      <c r="A29" s="4" t="s">
        <v>56</v>
      </c>
      <c r="B29" s="34">
        <v>0.24</v>
      </c>
      <c r="C29" s="35">
        <v>0.24</v>
      </c>
      <c r="D29" s="35">
        <v>0.24</v>
      </c>
      <c r="E29" s="32">
        <v>0.24</v>
      </c>
      <c r="F29" s="32">
        <v>0.24</v>
      </c>
      <c r="G29" s="32">
        <v>0.24</v>
      </c>
      <c r="H29" s="32">
        <v>0.24</v>
      </c>
      <c r="I29" s="32">
        <v>0.24</v>
      </c>
      <c r="J29" s="32">
        <v>0.24</v>
      </c>
      <c r="K29" s="32">
        <v>0.24</v>
      </c>
      <c r="L29" s="32">
        <v>0.24</v>
      </c>
      <c r="M29" s="33">
        <v>0.24</v>
      </c>
      <c r="N29" s="5"/>
      <c r="O29" s="91" t="str">
        <f t="shared" si="9"/>
        <v>C003–A030</v>
      </c>
      <c r="P29" s="92"/>
      <c r="Q29" s="84">
        <f t="shared" si="10"/>
        <v>-0.6231057332180937</v>
      </c>
      <c r="R29" s="84">
        <f t="shared" si="11"/>
        <v>1.0551645607825395</v>
      </c>
      <c r="S29" s="85">
        <f t="shared" si="12"/>
        <v>7.1787517016256852E-2</v>
      </c>
      <c r="T29" s="89"/>
      <c r="U29" s="85">
        <f t="shared" si="13"/>
        <v>-2.596273888408724</v>
      </c>
      <c r="V29" s="84">
        <f t="shared" si="14"/>
        <v>-4.3965190032605825</v>
      </c>
      <c r="W29" s="85">
        <f t="shared" si="15"/>
        <v>0.2991146542344052</v>
      </c>
      <c r="X29" s="89"/>
      <c r="Y29" s="87">
        <f t="shared" si="7"/>
        <v>-1.9839887198829345</v>
      </c>
      <c r="Z29" s="88">
        <f t="shared" si="8"/>
        <v>0.13497953710938862</v>
      </c>
      <c r="AA29" s="21" t="str">
        <f t="shared" si="16"/>
        <v/>
      </c>
      <c r="AB29" s="22" t="str">
        <f t="shared" si="17"/>
        <v/>
      </c>
    </row>
    <row r="30" spans="1:28" ht="15" customHeight="1">
      <c r="A30" s="4" t="s">
        <v>61</v>
      </c>
      <c r="B30" s="36">
        <v>0.24</v>
      </c>
      <c r="C30" s="37">
        <v>0.24</v>
      </c>
      <c r="D30" s="37">
        <v>0.24</v>
      </c>
      <c r="E30" s="37">
        <v>0.24</v>
      </c>
      <c r="F30" s="37">
        <v>0.24</v>
      </c>
      <c r="G30" s="37">
        <v>0.24</v>
      </c>
      <c r="H30" s="37">
        <v>0.24</v>
      </c>
      <c r="I30" s="37">
        <v>0.24</v>
      </c>
      <c r="J30" s="37">
        <v>0.24</v>
      </c>
      <c r="K30" s="37">
        <v>0.24</v>
      </c>
      <c r="L30" s="37">
        <v>0.24</v>
      </c>
      <c r="M30" s="38">
        <v>0.24</v>
      </c>
      <c r="N30" s="5"/>
      <c r="O30" s="91" t="str">
        <f t="shared" si="9"/>
        <v>C003–A036</v>
      </c>
      <c r="P30" s="93"/>
      <c r="Q30" s="84">
        <f t="shared" si="10"/>
        <v>-0.90748103332372976</v>
      </c>
      <c r="R30" s="84">
        <f t="shared" si="11"/>
        <v>0.77078926067690356</v>
      </c>
      <c r="S30" s="85">
        <f t="shared" si="12"/>
        <v>0.12243225402712178</v>
      </c>
      <c r="T30" s="93"/>
      <c r="U30" s="85">
        <f t="shared" si="13"/>
        <v>-3.7811709721822067</v>
      </c>
      <c r="V30" s="84">
        <f t="shared" si="14"/>
        <v>-3.2116219194870994</v>
      </c>
      <c r="W30" s="85">
        <f t="shared" si="15"/>
        <v>0.51013439177967634</v>
      </c>
      <c r="X30" s="93"/>
      <c r="Y30" s="87">
        <f t="shared" si="7"/>
        <v>-1.4492878698046479</v>
      </c>
      <c r="Z30" s="88">
        <f t="shared" si="8"/>
        <v>0.23020505044209222</v>
      </c>
      <c r="AA30" s="21" t="str">
        <f t="shared" si="16"/>
        <v/>
      </c>
      <c r="AB30" s="22" t="str">
        <f t="shared" si="17"/>
        <v/>
      </c>
    </row>
    <row r="31" spans="1:28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27" t="str">
        <f t="shared" si="9"/>
        <v>C003 w/o amine</v>
      </c>
      <c r="P31" s="28"/>
      <c r="Q31" s="40">
        <f t="shared" si="10"/>
        <v>-1.6782702940006333</v>
      </c>
      <c r="R31" s="40"/>
      <c r="S31" s="29">
        <f t="shared" si="12"/>
        <v>0.20115175394520671</v>
      </c>
      <c r="T31" s="41"/>
      <c r="U31" s="29">
        <f t="shared" si="13"/>
        <v>-6.9927928916693061</v>
      </c>
      <c r="V31" s="42">
        <f>-U31</f>
        <v>6.9927928916693061</v>
      </c>
      <c r="W31" s="29">
        <f t="shared" si="15"/>
        <v>0.83813230810502704</v>
      </c>
      <c r="X31" s="41"/>
      <c r="Y31" s="29">
        <f t="shared" si="7"/>
        <v>3.1555924601395784</v>
      </c>
      <c r="Z31" s="30">
        <f t="shared" si="8"/>
        <v>0.37821855058891107</v>
      </c>
      <c r="AA31" s="21"/>
      <c r="AB31" s="5"/>
    </row>
    <row r="32" spans="1:28" ht="15" customHeight="1">
      <c r="A32" s="5"/>
      <c r="B32" s="43"/>
      <c r="C32" s="44" t="s">
        <v>68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45" t="str">
        <f t="shared" ref="O32:O39" si="18">H12</f>
        <v>C067–A001</v>
      </c>
      <c r="P32" s="104"/>
      <c r="Q32" s="46">
        <f t="shared" ref="Q32:Q39" si="19">AVERAGE(H36:J36)</f>
        <v>-1.1315141787051832</v>
      </c>
      <c r="R32" s="46">
        <f t="shared" ref="R32:R38" si="20">Q32-$Q$39</f>
        <v>0.97358521628185368</v>
      </c>
      <c r="S32" s="18">
        <f t="shared" ref="S32:S39" si="21">_xlfn.STDEV.P(H36:J36)</f>
        <v>1.4168899900144831E-2</v>
      </c>
      <c r="T32" s="47"/>
      <c r="U32" s="18">
        <f t="shared" ref="U32:U39" si="22">AVERAGE((H36/H23),(I36/I23),(J36/J23))</f>
        <v>-4.7146424112715977</v>
      </c>
      <c r="V32" s="46">
        <f t="shared" ref="V32:V38" si="23">-(U32-$U$39)</f>
        <v>-4.0566050678410548</v>
      </c>
      <c r="W32" s="18">
        <f t="shared" ref="W32:W39" si="24">_xlfn.STDEV.P((H36/H23),(I36/I23),(J36/J23))</f>
        <v>5.9037082917269827E-2</v>
      </c>
      <c r="X32" s="47"/>
      <c r="Y32" s="19">
        <f t="shared" si="7"/>
        <v>-1.83059795480192</v>
      </c>
      <c r="Z32" s="20">
        <f t="shared" si="8"/>
        <v>2.6641282904905157E-2</v>
      </c>
      <c r="AA32" s="21" t="str">
        <f t="shared" ref="AA32:AA38" si="25">IF(AND(Y32&gt;(Z32*5),Y32&gt;($Y$39/2)),"Hit","")</f>
        <v/>
      </c>
      <c r="AB32" s="22" t="str">
        <f t="shared" ref="AB32:AB38" si="26">IF(AND(Y32&gt;(Z32*3),Y32&gt;($Y$39/2)),"Hit","")</f>
        <v/>
      </c>
    </row>
    <row r="33" spans="1:28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45" t="str">
        <f t="shared" si="18"/>
        <v>C067–A002</v>
      </c>
      <c r="P33" s="17"/>
      <c r="Q33" s="46">
        <f t="shared" si="19"/>
        <v>-1.0491116873139334</v>
      </c>
      <c r="R33" s="46">
        <f t="shared" si="20"/>
        <v>1.0559877076731035</v>
      </c>
      <c r="S33" s="18">
        <f t="shared" si="21"/>
        <v>4.1837129542159505E-2</v>
      </c>
      <c r="T33" s="18"/>
      <c r="U33" s="18">
        <f t="shared" si="22"/>
        <v>-4.3712986971413885</v>
      </c>
      <c r="V33" s="46">
        <f t="shared" si="23"/>
        <v>-4.3999487819712639</v>
      </c>
      <c r="W33" s="18">
        <f t="shared" si="24"/>
        <v>0.17432137309233106</v>
      </c>
      <c r="X33" s="18"/>
      <c r="Y33" s="19">
        <f t="shared" si="7"/>
        <v>-1.9855364539581515</v>
      </c>
      <c r="Z33" s="20">
        <f t="shared" si="8"/>
        <v>7.8664879554301015E-2</v>
      </c>
      <c r="AA33" s="21" t="str">
        <f t="shared" si="25"/>
        <v/>
      </c>
      <c r="AB33" s="22" t="str">
        <f t="shared" si="26"/>
        <v/>
      </c>
    </row>
    <row r="34" spans="1:28" ht="15" customHeight="1">
      <c r="A34" s="2" t="s">
        <v>69</v>
      </c>
      <c r="B34" s="5"/>
      <c r="C34" s="5"/>
      <c r="D34" s="5"/>
      <c r="E34" s="23" t="s">
        <v>70</v>
      </c>
      <c r="F34" s="5"/>
      <c r="G34" s="5"/>
      <c r="H34" s="5"/>
      <c r="I34" s="5"/>
      <c r="J34" s="5"/>
      <c r="K34" s="5"/>
      <c r="L34" s="5"/>
      <c r="M34" s="5"/>
      <c r="N34" s="5"/>
      <c r="O34" s="82" t="str">
        <f t="shared" si="18"/>
        <v>C067–A006</v>
      </c>
      <c r="P34" s="83"/>
      <c r="Q34" s="84">
        <f t="shared" si="19"/>
        <v>-0.99490472074741387</v>
      </c>
      <c r="R34" s="84">
        <f t="shared" si="20"/>
        <v>1.1101946742396231</v>
      </c>
      <c r="S34" s="85">
        <f t="shared" si="21"/>
        <v>3.9583807107664737E-2</v>
      </c>
      <c r="T34" s="85"/>
      <c r="U34" s="85">
        <f t="shared" si="22"/>
        <v>-4.1454363364475579</v>
      </c>
      <c r="V34" s="84">
        <f t="shared" si="23"/>
        <v>-4.6258111426650945</v>
      </c>
      <c r="W34" s="85">
        <f t="shared" si="24"/>
        <v>0.16493252961526961</v>
      </c>
      <c r="X34" s="85"/>
      <c r="Y34" s="87">
        <f t="shared" si="7"/>
        <v>-2.0874599019246816</v>
      </c>
      <c r="Z34" s="88">
        <f t="shared" si="8"/>
        <v>7.4428036829995312E-2</v>
      </c>
      <c r="AA34" s="21" t="str">
        <f t="shared" si="25"/>
        <v/>
      </c>
      <c r="AB34" s="22" t="str">
        <f t="shared" si="26"/>
        <v/>
      </c>
    </row>
    <row r="35" spans="1:28" ht="15" customHeight="1" thickBot="1">
      <c r="A35" s="5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5"/>
      <c r="O35" s="82" t="str">
        <f t="shared" si="18"/>
        <v>C067–A011</v>
      </c>
      <c r="P35" s="83"/>
      <c r="Q35" s="84">
        <f t="shared" si="19"/>
        <v>-1.1151609938126732</v>
      </c>
      <c r="R35" s="84">
        <f t="shared" si="20"/>
        <v>0.98993840117436371</v>
      </c>
      <c r="S35" s="85">
        <f t="shared" si="21"/>
        <v>6.8925073709245041E-2</v>
      </c>
      <c r="T35" s="85"/>
      <c r="U35" s="85">
        <f t="shared" si="22"/>
        <v>-4.6465041408861376</v>
      </c>
      <c r="V35" s="84">
        <f t="shared" si="23"/>
        <v>-4.1247433382265148</v>
      </c>
      <c r="W35" s="85">
        <f t="shared" si="24"/>
        <v>0.28718780712185443</v>
      </c>
      <c r="X35" s="85"/>
      <c r="Y35" s="87">
        <f t="shared" si="7"/>
        <v>-1.8613462717628677</v>
      </c>
      <c r="Z35" s="88">
        <f t="shared" si="8"/>
        <v>0.12959738588531339</v>
      </c>
      <c r="AA35" s="21" t="str">
        <f t="shared" si="25"/>
        <v/>
      </c>
      <c r="AB35" s="22" t="str">
        <f t="shared" si="26"/>
        <v/>
      </c>
    </row>
    <row r="36" spans="1:28" ht="15" customHeight="1">
      <c r="A36" s="4" t="s">
        <v>15</v>
      </c>
      <c r="B36" s="70">
        <v>-1.67597645799893</v>
      </c>
      <c r="C36" s="71">
        <v>-1.57202946865868</v>
      </c>
      <c r="D36" s="71">
        <v>-1.4011935629913199</v>
      </c>
      <c r="E36" s="71">
        <v>-1.52476437420258</v>
      </c>
      <c r="F36" s="71">
        <v>-1.5849364119027201</v>
      </c>
      <c r="G36" s="71">
        <v>-1.5612133185166801</v>
      </c>
      <c r="H36" s="71">
        <v>-1.14562291640944</v>
      </c>
      <c r="I36" s="71">
        <v>-1.1367823188047601</v>
      </c>
      <c r="J36" s="71">
        <v>-1.11213730090135</v>
      </c>
      <c r="K36" s="71">
        <v>-1.59991768531096</v>
      </c>
      <c r="L36" s="79" t="s">
        <v>71</v>
      </c>
      <c r="M36" s="72">
        <v>-1.39622175577233</v>
      </c>
      <c r="N36" s="5"/>
      <c r="O36" s="82" t="str">
        <f t="shared" si="18"/>
        <v>C067–A025</v>
      </c>
      <c r="P36" s="83"/>
      <c r="Q36" s="84">
        <f t="shared" si="19"/>
        <v>-0.81286304207652826</v>
      </c>
      <c r="R36" s="84">
        <f t="shared" si="20"/>
        <v>1.2922363529105088</v>
      </c>
      <c r="S36" s="85">
        <f t="shared" si="21"/>
        <v>0.12776948317103007</v>
      </c>
      <c r="T36" s="85"/>
      <c r="U36" s="85">
        <f t="shared" si="22"/>
        <v>-3.3869293419855353</v>
      </c>
      <c r="V36" s="84">
        <f t="shared" si="23"/>
        <v>-5.3843181371271172</v>
      </c>
      <c r="W36" s="85">
        <f t="shared" si="24"/>
        <v>0.53237284654595396</v>
      </c>
      <c r="X36" s="85"/>
      <c r="Y36" s="87">
        <f t="shared" si="7"/>
        <v>-2.4297464517721648</v>
      </c>
      <c r="Z36" s="88">
        <f t="shared" si="8"/>
        <v>0.24024045421748824</v>
      </c>
      <c r="AA36" s="21" t="str">
        <f t="shared" si="25"/>
        <v/>
      </c>
      <c r="AB36" s="22" t="str">
        <f t="shared" si="26"/>
        <v/>
      </c>
    </row>
    <row r="37" spans="1:28" ht="15" customHeight="1">
      <c r="A37" s="4" t="s">
        <v>21</v>
      </c>
      <c r="B37" s="73">
        <v>-1.3242293287236999</v>
      </c>
      <c r="C37" s="74">
        <v>-1.74596040663455</v>
      </c>
      <c r="D37" s="74">
        <v>-1.5481746717701901</v>
      </c>
      <c r="E37" s="74">
        <v>-1.28748405152899</v>
      </c>
      <c r="F37" s="74">
        <v>-1.20831378359467</v>
      </c>
      <c r="G37" s="74">
        <v>-1.79920154751615</v>
      </c>
      <c r="H37" s="74">
        <v>-1.0383998024447401</v>
      </c>
      <c r="I37" s="74">
        <v>-1.1048606823887801</v>
      </c>
      <c r="J37" s="74">
        <v>-1.00407457710828</v>
      </c>
      <c r="K37" s="74">
        <v>-2.13789356710704</v>
      </c>
      <c r="L37" s="74">
        <v>-1.835848047084</v>
      </c>
      <c r="M37" s="75">
        <v>-0.65660781166399096</v>
      </c>
      <c r="N37" s="5"/>
      <c r="O37" s="82" t="str">
        <f t="shared" si="18"/>
        <v>C067–A030</v>
      </c>
      <c r="P37" s="83"/>
      <c r="Q37" s="84">
        <f t="shared" si="19"/>
        <v>-0.36722777846373833</v>
      </c>
      <c r="R37" s="84">
        <f t="shared" si="20"/>
        <v>1.7378716165232986</v>
      </c>
      <c r="S37" s="85">
        <f t="shared" si="21"/>
        <v>1.4346996664627651E-2</v>
      </c>
      <c r="T37" s="85"/>
      <c r="U37" s="85">
        <f t="shared" si="22"/>
        <v>-1.5301157435989097</v>
      </c>
      <c r="V37" s="84">
        <f t="shared" si="23"/>
        <v>-7.2411317355137426</v>
      </c>
      <c r="W37" s="85">
        <f t="shared" si="24"/>
        <v>5.9779152769281883E-2</v>
      </c>
      <c r="X37" s="85"/>
      <c r="Y37" s="87">
        <f t="shared" si="7"/>
        <v>-3.2676587254123386</v>
      </c>
      <c r="Z37" s="88">
        <f t="shared" si="8"/>
        <v>2.6976151971697601E-2</v>
      </c>
      <c r="AA37" s="21" t="str">
        <f t="shared" si="25"/>
        <v/>
      </c>
      <c r="AB37" s="22" t="str">
        <f t="shared" si="26"/>
        <v/>
      </c>
    </row>
    <row r="38" spans="1:28" ht="15" customHeight="1">
      <c r="A38" s="4" t="s">
        <v>26</v>
      </c>
      <c r="B38" s="73">
        <v>-1.4069720541630699</v>
      </c>
      <c r="C38" s="74">
        <v>-1.3650080256821799</v>
      </c>
      <c r="D38" s="74">
        <v>-1.2954356504918401</v>
      </c>
      <c r="E38" s="74">
        <v>-1.3864098448368001</v>
      </c>
      <c r="F38" s="74">
        <v>-1.1912911058978399</v>
      </c>
      <c r="G38" s="74">
        <v>-1.0603284356093301</v>
      </c>
      <c r="H38" s="74">
        <v>-1.05087870930566</v>
      </c>
      <c r="I38" s="74">
        <v>-0.96762563279417402</v>
      </c>
      <c r="J38" s="74">
        <v>-0.96620982014240797</v>
      </c>
      <c r="K38" s="74">
        <v>-1.4439478124871501</v>
      </c>
      <c r="L38" s="74">
        <v>-1.40142404412065</v>
      </c>
      <c r="M38" s="75">
        <v>-1.4750133761369699</v>
      </c>
      <c r="N38" s="5"/>
      <c r="O38" s="45" t="str">
        <f t="shared" si="18"/>
        <v>C067–A036</v>
      </c>
      <c r="P38" s="17"/>
      <c r="Q38" s="46">
        <f t="shared" si="19"/>
        <v>-0.67741147741148089</v>
      </c>
      <c r="R38" s="46">
        <f t="shared" si="20"/>
        <v>1.4276879175755561</v>
      </c>
      <c r="S38" s="18">
        <f t="shared" si="21"/>
        <v>0.10244455136270141</v>
      </c>
      <c r="T38" s="18"/>
      <c r="U38" s="18">
        <f t="shared" si="22"/>
        <v>-2.8225478225478375</v>
      </c>
      <c r="V38" s="46">
        <f t="shared" si="23"/>
        <v>-5.9486996565648145</v>
      </c>
      <c r="W38" s="18">
        <f t="shared" si="24"/>
        <v>0.42685229734458929</v>
      </c>
      <c r="X38" s="18"/>
      <c r="Y38" s="19">
        <f t="shared" si="7"/>
        <v>-2.6844312529624617</v>
      </c>
      <c r="Z38" s="20">
        <f t="shared" si="8"/>
        <v>0.1926228778630818</v>
      </c>
      <c r="AA38" s="21" t="str">
        <f t="shared" si="25"/>
        <v/>
      </c>
      <c r="AB38" s="22" t="str">
        <f t="shared" si="26"/>
        <v/>
      </c>
    </row>
    <row r="39" spans="1:28" ht="15" customHeight="1">
      <c r="A39" s="4" t="s">
        <v>36</v>
      </c>
      <c r="B39" s="73">
        <v>-1.5754043709099801</v>
      </c>
      <c r="C39" s="74">
        <v>-1.78934024776722</v>
      </c>
      <c r="D39" s="74">
        <v>-1.70233362143474</v>
      </c>
      <c r="E39" s="74">
        <v>-2.3351360250236701</v>
      </c>
      <c r="F39" s="74">
        <v>-2.0567148207597699</v>
      </c>
      <c r="G39" s="74">
        <v>-2.42117133802526</v>
      </c>
      <c r="H39" s="74">
        <v>-1.0697616989751699</v>
      </c>
      <c r="I39" s="74">
        <v>-1.2125612215499899</v>
      </c>
      <c r="J39" s="74">
        <v>-1.06316006091286</v>
      </c>
      <c r="K39" s="74">
        <v>-1.24973453512779</v>
      </c>
      <c r="L39" s="74">
        <v>-2.19783512367782</v>
      </c>
      <c r="M39" s="75">
        <v>-1.8887434662715501</v>
      </c>
      <c r="N39" s="5"/>
      <c r="O39" s="54" t="str">
        <f t="shared" si="18"/>
        <v>C067 w/o amine</v>
      </c>
      <c r="P39" s="28"/>
      <c r="Q39" s="40">
        <f t="shared" si="19"/>
        <v>-2.1050993949870369</v>
      </c>
      <c r="R39" s="29"/>
      <c r="S39" s="29">
        <f t="shared" si="21"/>
        <v>6.7803388347738316E-2</v>
      </c>
      <c r="T39" s="29"/>
      <c r="U39" s="29">
        <f t="shared" si="22"/>
        <v>-8.7712474791126525</v>
      </c>
      <c r="V39" s="29">
        <f>-U39</f>
        <v>8.7712474791126525</v>
      </c>
      <c r="W39" s="29">
        <f t="shared" si="24"/>
        <v>0.28251411811557608</v>
      </c>
      <c r="X39" s="29"/>
      <c r="Y39" s="29">
        <f t="shared" si="7"/>
        <v>3.9581441692746622</v>
      </c>
      <c r="Z39" s="30">
        <f t="shared" si="8"/>
        <v>0.12748832044926717</v>
      </c>
      <c r="AA39" s="21"/>
      <c r="AB39" s="5"/>
    </row>
    <row r="40" spans="1:28" ht="15" customHeight="1">
      <c r="A40" s="4" t="s">
        <v>46</v>
      </c>
      <c r="B40" s="73">
        <v>-1.2578507634687499</v>
      </c>
      <c r="C40" s="74">
        <v>-1.36596287607523</v>
      </c>
      <c r="D40" s="74">
        <v>-1.15969872823806</v>
      </c>
      <c r="E40" s="74">
        <v>-1.23666296250566</v>
      </c>
      <c r="F40" s="74">
        <v>-1.0547145738157</v>
      </c>
      <c r="G40" s="74">
        <v>-1.1943861382063701</v>
      </c>
      <c r="H40" s="74">
        <v>-0.76610281104663303</v>
      </c>
      <c r="I40" s="74">
        <v>-0.68508869407745598</v>
      </c>
      <c r="J40" s="74">
        <v>-0.987397621105496</v>
      </c>
      <c r="K40" s="74">
        <v>-1.08905626208996</v>
      </c>
      <c r="L40" s="74">
        <v>-1.8672264065522399</v>
      </c>
      <c r="M40" s="75">
        <v>-1.29734535127795</v>
      </c>
      <c r="N40" s="5"/>
      <c r="O40" s="45" t="str">
        <f t="shared" ref="O40:O47" si="27">K12</f>
        <v>C042–A001</v>
      </c>
      <c r="P40" s="17"/>
      <c r="Q40" s="46">
        <f t="shared" ref="Q40:Q47" si="28">AVERAGE(K36:M36)</f>
        <v>-1.4980697205416451</v>
      </c>
      <c r="R40" s="46">
        <f t="shared" ref="R40:R46" si="29">Q40-$Q$47</f>
        <v>0.45734315621954469</v>
      </c>
      <c r="S40" s="18">
        <f t="shared" ref="S40:S47" si="30">_xlfn.STDEV.P(K36:M36)</f>
        <v>0.10184796476931501</v>
      </c>
      <c r="T40" s="18"/>
      <c r="U40" s="18">
        <f>AVERAGE((K36/K23),(M36/M23))</f>
        <v>-6.2419571689235216</v>
      </c>
      <c r="V40" s="46">
        <f t="shared" ref="V40:V46" si="31">-(U40-$U$47)</f>
        <v>-1.9055964842481039</v>
      </c>
      <c r="W40" s="18">
        <f>_xlfn.STDEV.P((K36/K23),(M36/M23))</f>
        <v>0.4243665198721458</v>
      </c>
      <c r="X40" s="18"/>
      <c r="Y40" s="19">
        <f t="shared" si="7"/>
        <v>-0.85992621130329594</v>
      </c>
      <c r="Z40" s="20">
        <f t="shared" si="8"/>
        <v>0.19150113712641958</v>
      </c>
      <c r="AA40" s="21" t="str">
        <f t="shared" ref="AA40:AA46" si="32">IF(AND(Y40&gt;(Z40*5),Y40&gt;($Y$47/2)),"Hit","")</f>
        <v/>
      </c>
      <c r="AB40" s="22" t="str">
        <f t="shared" ref="AB40:AB46" si="33">IF(AND(Y40&gt;(Z40*3),Y40&gt;($Y$47/2)),"Hit","")</f>
        <v/>
      </c>
    </row>
    <row r="41" spans="1:28" ht="15" customHeight="1">
      <c r="A41" s="4" t="s">
        <v>51</v>
      </c>
      <c r="B41" s="73">
        <v>13.6529823466804</v>
      </c>
      <c r="C41" s="74">
        <v>92.6167372459403</v>
      </c>
      <c r="D41" s="74">
        <v>50.789575331360503</v>
      </c>
      <c r="E41" s="74">
        <v>-0.59195785487921104</v>
      </c>
      <c r="F41" s="74">
        <v>-0.55499855949293497</v>
      </c>
      <c r="G41" s="74">
        <v>-0.72236078528213499</v>
      </c>
      <c r="H41" s="74">
        <v>-0.35057826069062098</v>
      </c>
      <c r="I41" s="74">
        <v>-0.385594929415151</v>
      </c>
      <c r="J41" s="74">
        <v>-0.36551014528544301</v>
      </c>
      <c r="K41" s="74">
        <v>-0.95391200559740896</v>
      </c>
      <c r="L41" s="74">
        <v>-0.72537350290159297</v>
      </c>
      <c r="M41" s="75">
        <v>-0.75538543853151696</v>
      </c>
      <c r="N41" s="5"/>
      <c r="O41" s="45" t="str">
        <f t="shared" si="27"/>
        <v>C042–A002</v>
      </c>
      <c r="P41" s="104"/>
      <c r="Q41" s="46">
        <f t="shared" si="28"/>
        <v>-1.5434498086183437</v>
      </c>
      <c r="R41" s="46">
        <f t="shared" si="29"/>
        <v>0.41196306814284611</v>
      </c>
      <c r="S41" s="18">
        <f t="shared" si="30"/>
        <v>0.63910062833797188</v>
      </c>
      <c r="T41" s="104"/>
      <c r="U41" s="18">
        <f t="shared" ref="U40:U47" si="34">AVERAGE((K37/K24),(L37/L24),(M37/M24))</f>
        <v>-6.4310408692430991</v>
      </c>
      <c r="V41" s="46">
        <f t="shared" si="31"/>
        <v>-1.7165127839285264</v>
      </c>
      <c r="W41" s="18">
        <f t="shared" ref="W40:W47" si="35">_xlfn.STDEV.P((K37/K24),(L37/L24),(M37/M24))</f>
        <v>2.6629192847415477</v>
      </c>
      <c r="X41" s="104"/>
      <c r="Y41" s="19">
        <f t="shared" si="7"/>
        <v>-0.77459963173669955</v>
      </c>
      <c r="Z41" s="20">
        <f t="shared" si="8"/>
        <v>1.2016783775909512</v>
      </c>
      <c r="AA41" s="21" t="str">
        <f t="shared" si="32"/>
        <v/>
      </c>
      <c r="AB41" s="22" t="str">
        <f t="shared" si="33"/>
        <v/>
      </c>
    </row>
    <row r="42" spans="1:28" ht="15" customHeight="1">
      <c r="A42" s="4" t="s">
        <v>56</v>
      </c>
      <c r="B42" s="73">
        <v>66.1306441680983</v>
      </c>
      <c r="C42" s="74">
        <v>64.655298360829406</v>
      </c>
      <c r="D42" s="74">
        <v>158.51780855976901</v>
      </c>
      <c r="E42" s="74">
        <v>-1.01202617607112</v>
      </c>
      <c r="F42" s="74">
        <v>-0.97473762192863</v>
      </c>
      <c r="G42" s="74">
        <v>-0.73567930197143905</v>
      </c>
      <c r="H42" s="74">
        <v>-0.71934806766267201</v>
      </c>
      <c r="I42" s="74">
        <v>-0.53634605095280397</v>
      </c>
      <c r="J42" s="74">
        <v>-0.77654031361896703</v>
      </c>
      <c r="K42" s="74">
        <v>-0.58025270609541602</v>
      </c>
      <c r="L42" s="74">
        <v>-0.84099271515003604</v>
      </c>
      <c r="M42" s="75">
        <v>-0.54759023747788504</v>
      </c>
      <c r="N42" s="5"/>
      <c r="O42" s="45" t="str">
        <f t="shared" si="27"/>
        <v>C042–A006</v>
      </c>
      <c r="P42" s="39"/>
      <c r="Q42" s="46">
        <f t="shared" si="28"/>
        <v>-1.4401284109149233</v>
      </c>
      <c r="R42" s="46">
        <f t="shared" si="29"/>
        <v>0.51528446584626653</v>
      </c>
      <c r="S42" s="18">
        <f t="shared" si="30"/>
        <v>3.016386710320244E-2</v>
      </c>
      <c r="T42" s="39"/>
      <c r="U42" s="18">
        <f t="shared" si="34"/>
        <v>-6.0005350454788484</v>
      </c>
      <c r="V42" s="46">
        <f t="shared" si="31"/>
        <v>-2.1470186076927771</v>
      </c>
      <c r="W42" s="18">
        <f t="shared" si="35"/>
        <v>0.12568277959667695</v>
      </c>
      <c r="X42" s="39"/>
      <c r="Y42" s="19">
        <f t="shared" si="7"/>
        <v>-0.96887121285775135</v>
      </c>
      <c r="Z42" s="20">
        <f t="shared" si="8"/>
        <v>5.6716055774673715E-2</v>
      </c>
      <c r="AA42" s="21" t="str">
        <f t="shared" si="32"/>
        <v/>
      </c>
      <c r="AB42" s="22" t="str">
        <f t="shared" si="33"/>
        <v/>
      </c>
    </row>
    <row r="43" spans="1:28" ht="15" customHeight="1" thickBot="1">
      <c r="A43" s="4" t="s">
        <v>61</v>
      </c>
      <c r="B43" s="76">
        <v>-1.9407828126929101</v>
      </c>
      <c r="C43" s="77">
        <v>-2.0324155245503501</v>
      </c>
      <c r="D43" s="77">
        <v>-2.2633082273531699</v>
      </c>
      <c r="E43" s="77">
        <v>-1.79893814051117</v>
      </c>
      <c r="F43" s="77">
        <v>-1.8410338724945601</v>
      </c>
      <c r="G43" s="77">
        <v>-1.3948388689961699</v>
      </c>
      <c r="H43" s="77">
        <v>-2.07230522286702</v>
      </c>
      <c r="I43" s="77">
        <v>-2.1995308062723802</v>
      </c>
      <c r="J43" s="77">
        <v>-2.0434621558217101</v>
      </c>
      <c r="K43" s="77">
        <v>-2.1195867802609398</v>
      </c>
      <c r="L43" s="77">
        <v>-2.0044614561468501</v>
      </c>
      <c r="M43" s="78">
        <v>-1.7421903938757799</v>
      </c>
      <c r="N43" s="5"/>
      <c r="O43" s="82" t="str">
        <f t="shared" si="27"/>
        <v>C042–A011</v>
      </c>
      <c r="P43" s="83"/>
      <c r="Q43" s="84">
        <f t="shared" si="28"/>
        <v>-1.7787710416923865</v>
      </c>
      <c r="R43" s="84">
        <f t="shared" si="29"/>
        <v>0.17664183506880327</v>
      </c>
      <c r="S43" s="85">
        <f t="shared" si="30"/>
        <v>0.39479457285031461</v>
      </c>
      <c r="T43" s="86"/>
      <c r="U43" s="85">
        <f t="shared" si="34"/>
        <v>-7.4115460070516122</v>
      </c>
      <c r="V43" s="84">
        <f t="shared" si="31"/>
        <v>-0.73600764612001335</v>
      </c>
      <c r="W43" s="85">
        <f t="shared" si="35"/>
        <v>1.6449773868763071</v>
      </c>
      <c r="X43" s="86"/>
      <c r="Y43" s="87">
        <f t="shared" si="7"/>
        <v>-0.33213341431408544</v>
      </c>
      <c r="Z43" s="88">
        <f t="shared" si="8"/>
        <v>0.7423183153773949</v>
      </c>
      <c r="AA43" s="21" t="str">
        <f t="shared" si="32"/>
        <v/>
      </c>
      <c r="AB43" s="22" t="str">
        <f t="shared" si="33"/>
        <v/>
      </c>
    </row>
    <row r="44" spans="1:28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2" t="str">
        <f t="shared" si="27"/>
        <v>C042–A025</v>
      </c>
      <c r="P44" s="89"/>
      <c r="Q44" s="84">
        <f t="shared" si="28"/>
        <v>-1.41787600664005</v>
      </c>
      <c r="R44" s="84">
        <f t="shared" si="29"/>
        <v>0.53753687012113982</v>
      </c>
      <c r="S44" s="85">
        <f t="shared" si="30"/>
        <v>0.32892037799911805</v>
      </c>
      <c r="T44" s="90"/>
      <c r="U44" s="85">
        <f t="shared" si="34"/>
        <v>-5.9078166943335413</v>
      </c>
      <c r="V44" s="84">
        <f t="shared" si="31"/>
        <v>-2.2397369588380842</v>
      </c>
      <c r="W44" s="85">
        <f t="shared" si="35"/>
        <v>1.3705015749963279</v>
      </c>
      <c r="X44" s="90"/>
      <c r="Y44" s="87">
        <f t="shared" si="7"/>
        <v>-1.0107116240244063</v>
      </c>
      <c r="Z44" s="88">
        <f t="shared" si="8"/>
        <v>0.61845738943877615</v>
      </c>
      <c r="AA44" s="21" t="str">
        <f t="shared" si="32"/>
        <v/>
      </c>
      <c r="AB44" s="22" t="str">
        <f t="shared" si="33"/>
        <v/>
      </c>
    </row>
    <row r="45" spans="1:28" ht="15" customHeight="1">
      <c r="A45" s="5"/>
      <c r="B45" s="81"/>
      <c r="C45" s="58" t="s">
        <v>72</v>
      </c>
      <c r="D45" s="5"/>
      <c r="E45" s="5"/>
      <c r="F45" s="80"/>
      <c r="G45" s="5" t="s">
        <v>73</v>
      </c>
      <c r="H45" s="5"/>
      <c r="I45" s="5"/>
      <c r="J45" s="5"/>
      <c r="K45" s="5"/>
      <c r="L45" s="5"/>
      <c r="M45" s="5"/>
      <c r="N45" s="5"/>
      <c r="O45" s="82" t="str">
        <f t="shared" si="27"/>
        <v>C042–A030</v>
      </c>
      <c r="P45" s="83"/>
      <c r="Q45" s="84">
        <f t="shared" si="28"/>
        <v>-0.81155698234350637</v>
      </c>
      <c r="R45" s="84">
        <f t="shared" si="29"/>
        <v>1.1438558944176833</v>
      </c>
      <c r="S45" s="85">
        <f t="shared" si="30"/>
        <v>0.10140313458099809</v>
      </c>
      <c r="T45" s="85"/>
      <c r="U45" s="85">
        <f t="shared" si="34"/>
        <v>-3.3814874264312764</v>
      </c>
      <c r="V45" s="84">
        <f t="shared" si="31"/>
        <v>-4.7660662267403495</v>
      </c>
      <c r="W45" s="85">
        <f t="shared" si="35"/>
        <v>0.4225130607541584</v>
      </c>
      <c r="X45" s="85"/>
      <c r="Y45" s="87">
        <f t="shared" si="7"/>
        <v>-2.1507519073738037</v>
      </c>
      <c r="Z45" s="88">
        <f t="shared" si="8"/>
        <v>0.19066473860747218</v>
      </c>
      <c r="AA45" s="21" t="str">
        <f t="shared" si="32"/>
        <v/>
      </c>
      <c r="AB45" s="22" t="str">
        <f t="shared" si="33"/>
        <v/>
      </c>
    </row>
    <row r="46" spans="1:28" ht="15" customHeight="1">
      <c r="A46" s="5"/>
      <c r="B46" s="59" t="s">
        <v>74</v>
      </c>
      <c r="C46" s="59" t="s">
        <v>75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45" t="str">
        <f t="shared" si="27"/>
        <v>C042–A036</v>
      </c>
      <c r="P46" s="17"/>
      <c r="Q46" s="46">
        <f t="shared" si="28"/>
        <v>-0.65627855290777903</v>
      </c>
      <c r="R46" s="46">
        <f t="shared" si="29"/>
        <v>1.2991343238534108</v>
      </c>
      <c r="S46" s="18">
        <f t="shared" si="30"/>
        <v>0.13129153441531552</v>
      </c>
      <c r="T46" s="18"/>
      <c r="U46" s="18">
        <f t="shared" si="34"/>
        <v>-2.7344939704490794</v>
      </c>
      <c r="V46" s="46">
        <f t="shared" si="31"/>
        <v>-5.4130596827225457</v>
      </c>
      <c r="W46" s="18">
        <f t="shared" si="35"/>
        <v>0.54704806006381457</v>
      </c>
      <c r="X46" s="18"/>
      <c r="Y46" s="19">
        <f t="shared" si="7"/>
        <v>-2.4427164633224483</v>
      </c>
      <c r="Z46" s="20">
        <f t="shared" si="8"/>
        <v>0.24686284298908601</v>
      </c>
      <c r="AA46" s="21" t="str">
        <f t="shared" si="32"/>
        <v/>
      </c>
      <c r="AB46" s="22" t="str">
        <f t="shared" si="33"/>
        <v/>
      </c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0" t="str">
        <f t="shared" si="27"/>
        <v>C042 w/o amine</v>
      </c>
      <c r="P47" s="61"/>
      <c r="Q47" s="62">
        <f t="shared" si="28"/>
        <v>-1.9554128767611898</v>
      </c>
      <c r="R47" s="63"/>
      <c r="S47" s="63">
        <f t="shared" si="30"/>
        <v>0.15792684059179171</v>
      </c>
      <c r="T47" s="63"/>
      <c r="U47" s="63">
        <f t="shared" si="34"/>
        <v>-8.1475536531716255</v>
      </c>
      <c r="V47" s="63">
        <f>-U47</f>
        <v>8.1475536531716255</v>
      </c>
      <c r="W47" s="63">
        <f t="shared" si="35"/>
        <v>0.65802850246579891</v>
      </c>
      <c r="X47" s="63"/>
      <c r="Y47" s="63">
        <f t="shared" si="7"/>
        <v>3.6766938868103005</v>
      </c>
      <c r="Z47" s="64">
        <f t="shared" si="8"/>
        <v>0.29694427006579371</v>
      </c>
      <c r="AA47" s="21"/>
      <c r="AB47" s="5"/>
    </row>
    <row r="48" spans="1:28">
      <c r="A48" s="5"/>
      <c r="B48" s="22" t="s">
        <v>76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7"/>
      <c r="P48" s="17"/>
      <c r="Q48" s="18"/>
      <c r="R48" s="18"/>
      <c r="S48" s="18"/>
      <c r="T48" s="18"/>
      <c r="U48" s="18"/>
      <c r="V48" s="18"/>
      <c r="W48" s="18"/>
      <c r="X48" s="18"/>
      <c r="Y48" s="65"/>
      <c r="Z48" s="65"/>
      <c r="AA48" s="5"/>
      <c r="AB48" s="5"/>
    </row>
    <row r="49" spans="15:26">
      <c r="O49" s="17"/>
      <c r="P49" s="17"/>
      <c r="Q49" s="18"/>
      <c r="R49" s="18"/>
      <c r="S49" s="18"/>
      <c r="T49" s="18"/>
      <c r="U49" s="18"/>
      <c r="V49" s="18"/>
      <c r="W49" s="18"/>
      <c r="X49" s="18"/>
      <c r="Y49" s="65"/>
      <c r="Z49" s="65"/>
    </row>
    <row r="50" spans="15:26">
      <c r="O50" s="17"/>
      <c r="P50" s="17"/>
      <c r="Q50" s="18"/>
      <c r="R50" s="18"/>
      <c r="S50" s="18"/>
      <c r="T50" s="18"/>
      <c r="U50" s="18"/>
      <c r="V50" s="18"/>
      <c r="W50" s="18"/>
      <c r="X50" s="18"/>
      <c r="Y50" s="65"/>
      <c r="Z50" s="65"/>
    </row>
    <row r="51" spans="15:26">
      <c r="O51" s="17"/>
      <c r="P51" s="17"/>
      <c r="Q51" s="18"/>
      <c r="R51" s="18"/>
      <c r="S51" s="18"/>
      <c r="T51" s="18"/>
      <c r="U51" s="18"/>
      <c r="V51" s="18"/>
      <c r="W51" s="18"/>
      <c r="X51" s="18"/>
      <c r="Y51" s="65"/>
      <c r="Z51" s="65"/>
    </row>
    <row r="52" spans="15:26">
      <c r="O52" s="66"/>
      <c r="P52" s="17"/>
      <c r="Q52" s="18"/>
      <c r="R52" s="18"/>
      <c r="S52" s="18"/>
      <c r="T52" s="18"/>
      <c r="U52" s="18"/>
      <c r="V52" s="18"/>
      <c r="W52" s="18"/>
      <c r="X52" s="18"/>
      <c r="Y52" s="67"/>
      <c r="Z52" s="67"/>
    </row>
  </sheetData>
  <mergeCells count="42"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  <mergeCell ref="B15:D15"/>
    <mergeCell ref="E15:G15"/>
    <mergeCell ref="H15:J15"/>
    <mergeCell ref="K15:M15"/>
    <mergeCell ref="B16:D16"/>
    <mergeCell ref="E16:G16"/>
    <mergeCell ref="H16:J16"/>
    <mergeCell ref="K16:M16"/>
    <mergeCell ref="O14:O15"/>
    <mergeCell ref="Q14:S14"/>
    <mergeCell ref="U14:W14"/>
    <mergeCell ref="Y14:Z14"/>
    <mergeCell ref="AA14:AB14"/>
    <mergeCell ref="B13:D13"/>
    <mergeCell ref="E13:G13"/>
    <mergeCell ref="H13:J13"/>
    <mergeCell ref="K13:M13"/>
    <mergeCell ref="B14:D14"/>
    <mergeCell ref="E14:G14"/>
    <mergeCell ref="H14:J14"/>
    <mergeCell ref="K14:M14"/>
    <mergeCell ref="E3:F3"/>
    <mergeCell ref="E7:F7"/>
    <mergeCell ref="E8:F8"/>
    <mergeCell ref="O11:R11"/>
    <mergeCell ref="B12:D12"/>
    <mergeCell ref="E12:G12"/>
    <mergeCell ref="H12:J12"/>
    <mergeCell ref="K12:M12"/>
    <mergeCell ref="O12:R12"/>
  </mergeCells>
  <conditionalFormatting sqref="E3 E7:E8">
    <cfRule type="expression" dxfId="3" priority="3">
      <formula>LEN(TRIM(E3))=0</formula>
    </cfRule>
  </conditionalFormatting>
  <conditionalFormatting sqref="E4">
    <cfRule type="expression" dxfId="2" priority="1">
      <formula>LEN(TRIM(E4))=0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2"/>
  <sheetViews>
    <sheetView topLeftCell="A13" zoomScaleNormal="100" workbookViewId="0">
      <selection activeCell="W19" sqref="W19"/>
    </sheetView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3" spans="1:28">
      <c r="A3" s="2" t="s">
        <v>1</v>
      </c>
      <c r="B3" s="5"/>
      <c r="C3" s="5"/>
      <c r="D3" s="5"/>
      <c r="E3" s="121" t="s">
        <v>2</v>
      </c>
      <c r="F3" s="12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2" t="s">
        <v>3</v>
      </c>
      <c r="B4" s="5"/>
      <c r="C4" s="5"/>
      <c r="D4" s="5"/>
      <c r="E4" s="5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2" t="s">
        <v>5</v>
      </c>
      <c r="B5" s="5"/>
      <c r="C5" s="5"/>
      <c r="D5" s="5"/>
      <c r="E5" s="5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2" t="s">
        <v>7</v>
      </c>
      <c r="B6" s="5"/>
      <c r="C6" s="5"/>
      <c r="D6" s="5"/>
      <c r="E6" s="69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2" t="s">
        <v>9</v>
      </c>
      <c r="B7" s="5"/>
      <c r="C7" s="5"/>
      <c r="D7" s="5"/>
      <c r="E7" s="5" t="s">
        <v>77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2" t="s">
        <v>11</v>
      </c>
      <c r="B8" s="5"/>
      <c r="C8" s="5"/>
      <c r="D8" s="5"/>
      <c r="E8" s="120">
        <v>44635</v>
      </c>
      <c r="F8" s="12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10" spans="1:28">
      <c r="A10" s="2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 t="s">
        <v>13</v>
      </c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customHeight="1">
      <c r="A11" s="5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5"/>
      <c r="O11" s="106" t="s">
        <v>14</v>
      </c>
      <c r="P11" s="106"/>
      <c r="Q11" s="106"/>
      <c r="R11" s="106"/>
      <c r="S11" s="5">
        <v>2216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5" customHeight="1">
      <c r="A12" s="4" t="s">
        <v>15</v>
      </c>
      <c r="B12" s="107" t="s">
        <v>78</v>
      </c>
      <c r="C12" s="107"/>
      <c r="D12" s="107"/>
      <c r="E12" s="108" t="s">
        <v>79</v>
      </c>
      <c r="F12" s="108"/>
      <c r="G12" s="108"/>
      <c r="H12" s="108" t="s">
        <v>80</v>
      </c>
      <c r="I12" s="108"/>
      <c r="J12" s="108"/>
      <c r="K12" s="109" t="s">
        <v>81</v>
      </c>
      <c r="L12" s="109"/>
      <c r="M12" s="109"/>
      <c r="N12" s="5"/>
      <c r="O12" s="122" t="s">
        <v>20</v>
      </c>
      <c r="P12" s="122"/>
      <c r="Q12" s="122"/>
      <c r="R12" s="122"/>
      <c r="S12" s="6">
        <v>1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 ht="15" customHeight="1">
      <c r="A13" s="4" t="s">
        <v>21</v>
      </c>
      <c r="B13" s="110" t="s">
        <v>82</v>
      </c>
      <c r="C13" s="110"/>
      <c r="D13" s="110"/>
      <c r="E13" s="111" t="s">
        <v>83</v>
      </c>
      <c r="F13" s="111"/>
      <c r="G13" s="111"/>
      <c r="H13" s="111" t="s">
        <v>84</v>
      </c>
      <c r="I13" s="111"/>
      <c r="J13" s="111"/>
      <c r="K13" s="112" t="s">
        <v>85</v>
      </c>
      <c r="L13" s="112"/>
      <c r="M13" s="112"/>
      <c r="N13" s="5"/>
      <c r="O13" s="7"/>
      <c r="P13" s="7"/>
      <c r="Q13" s="7"/>
      <c r="R13" s="7"/>
      <c r="S13" s="8"/>
      <c r="T13" s="5"/>
      <c r="U13" s="5"/>
      <c r="V13" s="5"/>
      <c r="W13" s="5"/>
      <c r="X13" s="5"/>
      <c r="Y13" s="5"/>
      <c r="Z13" s="5"/>
      <c r="AA13" s="5"/>
      <c r="AB13" s="5"/>
    </row>
    <row r="14" spans="1:28" ht="15" customHeight="1">
      <c r="A14" s="4" t="s">
        <v>26</v>
      </c>
      <c r="B14" s="110" t="s">
        <v>86</v>
      </c>
      <c r="C14" s="110"/>
      <c r="D14" s="110"/>
      <c r="E14" s="111" t="s">
        <v>87</v>
      </c>
      <c r="F14" s="111"/>
      <c r="G14" s="111"/>
      <c r="H14" s="111" t="s">
        <v>88</v>
      </c>
      <c r="I14" s="111"/>
      <c r="J14" s="111"/>
      <c r="K14" s="112" t="s">
        <v>89</v>
      </c>
      <c r="L14" s="112"/>
      <c r="M14" s="112"/>
      <c r="N14" s="5"/>
      <c r="O14" s="113" t="s">
        <v>31</v>
      </c>
      <c r="P14" s="9"/>
      <c r="Q14" s="114" t="s">
        <v>32</v>
      </c>
      <c r="R14" s="114"/>
      <c r="S14" s="114"/>
      <c r="T14" s="10"/>
      <c r="U14" s="114" t="s">
        <v>33</v>
      </c>
      <c r="V14" s="114"/>
      <c r="W14" s="114"/>
      <c r="X14" s="10"/>
      <c r="Y14" s="115" t="s">
        <v>34</v>
      </c>
      <c r="Z14" s="115"/>
      <c r="AA14" s="116" t="s">
        <v>35</v>
      </c>
      <c r="AB14" s="116"/>
    </row>
    <row r="15" spans="1:28" ht="15" customHeight="1">
      <c r="A15" s="4" t="s">
        <v>36</v>
      </c>
      <c r="B15" s="110" t="s">
        <v>90</v>
      </c>
      <c r="C15" s="110"/>
      <c r="D15" s="110"/>
      <c r="E15" s="111" t="s">
        <v>91</v>
      </c>
      <c r="F15" s="111"/>
      <c r="G15" s="111"/>
      <c r="H15" s="111" t="s">
        <v>92</v>
      </c>
      <c r="I15" s="111"/>
      <c r="J15" s="111"/>
      <c r="K15" s="112" t="s">
        <v>93</v>
      </c>
      <c r="L15" s="112"/>
      <c r="M15" s="112"/>
      <c r="N15" s="5"/>
      <c r="O15" s="113"/>
      <c r="P15" s="104"/>
      <c r="Q15" s="11" t="s">
        <v>41</v>
      </c>
      <c r="R15" s="12" t="s">
        <v>42</v>
      </c>
      <c r="S15" s="13" t="s">
        <v>43</v>
      </c>
      <c r="T15" s="47"/>
      <c r="U15" s="11" t="s">
        <v>41</v>
      </c>
      <c r="V15" s="12" t="s">
        <v>42</v>
      </c>
      <c r="W15" s="13" t="s">
        <v>43</v>
      </c>
      <c r="X15" s="47"/>
      <c r="Y15" s="11" t="s">
        <v>41</v>
      </c>
      <c r="Z15" s="14" t="s">
        <v>43</v>
      </c>
      <c r="AA15" s="15" t="s">
        <v>44</v>
      </c>
      <c r="AB15" s="15" t="s">
        <v>45</v>
      </c>
    </row>
    <row r="16" spans="1:28" ht="15" customHeight="1">
      <c r="A16" s="4" t="s">
        <v>46</v>
      </c>
      <c r="B16" s="110" t="s">
        <v>94</v>
      </c>
      <c r="C16" s="110"/>
      <c r="D16" s="110"/>
      <c r="E16" s="111" t="s">
        <v>95</v>
      </c>
      <c r="F16" s="111"/>
      <c r="G16" s="111"/>
      <c r="H16" s="111" t="s">
        <v>96</v>
      </c>
      <c r="I16" s="111"/>
      <c r="J16" s="111"/>
      <c r="K16" s="112" t="s">
        <v>97</v>
      </c>
      <c r="L16" s="112"/>
      <c r="M16" s="112"/>
      <c r="N16" s="5"/>
      <c r="O16" s="16" t="str">
        <f t="shared" ref="O16:O23" si="0">B12</f>
        <v>C093–A001</v>
      </c>
      <c r="P16" s="17"/>
      <c r="Q16" s="18">
        <f t="shared" ref="Q16:Q23" si="1">AVERAGE(B36:D36)</f>
        <v>-1.6579248466888796</v>
      </c>
      <c r="R16" s="18">
        <f t="shared" ref="R16:R22" si="2">Q16-$Q$23</f>
        <v>-0.53214525798793311</v>
      </c>
      <c r="S16" s="18">
        <f t="shared" ref="S16:S23" si="3">_xlfn.STDEV.P(B36:D36)</f>
        <v>0.70602131950445013</v>
      </c>
      <c r="T16" s="18"/>
      <c r="U16" s="18">
        <f>AVERAGE((B36/B23),(D36/D23))</f>
        <v>-6.9080201945369986</v>
      </c>
      <c r="V16" s="18">
        <f t="shared" ref="V16:V22" si="4">-(U16-$U$23)</f>
        <v>2.2172719082830543</v>
      </c>
      <c r="W16" s="18">
        <f>_xlfn.STDEV.P((B36/B23),(D36/D23))</f>
        <v>2.9417554979352105</v>
      </c>
      <c r="X16" s="18"/>
      <c r="Y16" s="19">
        <f t="shared" ref="Y16:Y47" si="5">V16/($S$11*$S$12)*1000</f>
        <v>1.0005739658317032</v>
      </c>
      <c r="Z16" s="20">
        <f t="shared" ref="Z16:Z47" si="6">W16/($S$11*$S$12)*1000</f>
        <v>1.3275069936530732</v>
      </c>
      <c r="AA16" s="21" t="str">
        <f t="shared" ref="AA16:AA22" si="7">IF(AND(Y16&gt;(Z16*5),Y16&gt;($Y$23/2)),"Hit","")</f>
        <v/>
      </c>
      <c r="AB16" s="22" t="str">
        <f t="shared" ref="AB16:AB22" si="8">IF(AND(Y16&gt;(Z16*3),Y16&gt;($Y$23/2)),"Hit","")</f>
        <v/>
      </c>
    </row>
    <row r="17" spans="1:28" ht="15" customHeight="1">
      <c r="A17" s="4" t="s">
        <v>51</v>
      </c>
      <c r="B17" s="110" t="s">
        <v>98</v>
      </c>
      <c r="C17" s="110"/>
      <c r="D17" s="110"/>
      <c r="E17" s="111" t="s">
        <v>99</v>
      </c>
      <c r="F17" s="111"/>
      <c r="G17" s="111"/>
      <c r="H17" s="111" t="s">
        <v>100</v>
      </c>
      <c r="I17" s="111"/>
      <c r="J17" s="111"/>
      <c r="K17" s="112" t="s">
        <v>101</v>
      </c>
      <c r="L17" s="112"/>
      <c r="M17" s="112"/>
      <c r="N17" s="5"/>
      <c r="O17" s="16" t="str">
        <f t="shared" si="0"/>
        <v>C093–A002</v>
      </c>
      <c r="P17" s="17"/>
      <c r="Q17" s="18">
        <f t="shared" si="1"/>
        <v>-0.8686010618594795</v>
      </c>
      <c r="R17" s="18">
        <f t="shared" si="2"/>
        <v>0.25717852684146703</v>
      </c>
      <c r="S17" s="18">
        <f t="shared" si="3"/>
        <v>0.64315759147218043</v>
      </c>
      <c r="T17" s="18"/>
      <c r="U17" s="18">
        <f>AVERAGE((B37/B24),(C37/C24))</f>
        <v>-3.619171091081165</v>
      </c>
      <c r="V17" s="18">
        <f t="shared" si="4"/>
        <v>-1.0715771951727793</v>
      </c>
      <c r="W17" s="18">
        <f>_xlfn.STDEV.P((B37/B24),(C37/C24))</f>
        <v>2.6798232978007528</v>
      </c>
      <c r="X17" s="18"/>
      <c r="Y17" s="19">
        <f t="shared" si="5"/>
        <v>-0.48356371623320366</v>
      </c>
      <c r="Z17" s="20">
        <f>W17/($S$11*$S$12)*1000</f>
        <v>1.2093065423288596</v>
      </c>
      <c r="AA17" s="21" t="str">
        <f t="shared" si="7"/>
        <v/>
      </c>
      <c r="AB17" s="22" t="str">
        <f t="shared" si="8"/>
        <v/>
      </c>
    </row>
    <row r="18" spans="1:28" ht="15" customHeight="1">
      <c r="A18" s="4" t="s">
        <v>56</v>
      </c>
      <c r="B18" s="110" t="s">
        <v>102</v>
      </c>
      <c r="C18" s="110"/>
      <c r="D18" s="110"/>
      <c r="E18" s="111" t="s">
        <v>103</v>
      </c>
      <c r="F18" s="111"/>
      <c r="G18" s="111"/>
      <c r="H18" s="111" t="s">
        <v>104</v>
      </c>
      <c r="I18" s="111"/>
      <c r="J18" s="111"/>
      <c r="K18" s="112" t="s">
        <v>105</v>
      </c>
      <c r="L18" s="112"/>
      <c r="M18" s="112"/>
      <c r="N18" s="5"/>
      <c r="O18" s="16" t="str">
        <f t="shared" si="0"/>
        <v>C093–A006</v>
      </c>
      <c r="P18" s="17"/>
      <c r="Q18" s="18">
        <f t="shared" si="1"/>
        <v>-0.63656418487879995</v>
      </c>
      <c r="R18" s="18">
        <f t="shared" si="2"/>
        <v>0.48921540382214657</v>
      </c>
      <c r="S18" s="18">
        <f t="shared" si="3"/>
        <v>0.63656418487879995</v>
      </c>
      <c r="T18" s="18"/>
      <c r="U18" s="18">
        <f>AVERAGE((C38/C25),(D38/D25))</f>
        <v>-2.6523507703283333</v>
      </c>
      <c r="V18" s="18">
        <f t="shared" si="4"/>
        <v>-2.0383975159256109</v>
      </c>
      <c r="W18" s="18">
        <f>_xlfn.STDEV.P((C38/C25),(D38/D25))</f>
        <v>2.6523507703283333</v>
      </c>
      <c r="X18" s="18"/>
      <c r="Y18" s="19">
        <f t="shared" si="5"/>
        <v>-0.91985447469567272</v>
      </c>
      <c r="Z18" s="20">
        <f t="shared" si="6"/>
        <v>1.1969091923864319</v>
      </c>
      <c r="AA18" s="21" t="str">
        <f t="shared" si="7"/>
        <v/>
      </c>
      <c r="AB18" s="22" t="str">
        <f t="shared" si="8"/>
        <v/>
      </c>
    </row>
    <row r="19" spans="1:28" ht="15" customHeight="1">
      <c r="A19" s="4" t="s">
        <v>61</v>
      </c>
      <c r="B19" s="117" t="s">
        <v>106</v>
      </c>
      <c r="C19" s="117"/>
      <c r="D19" s="117"/>
      <c r="E19" s="118" t="s">
        <v>107</v>
      </c>
      <c r="F19" s="118"/>
      <c r="G19" s="118"/>
      <c r="H19" s="118" t="s">
        <v>108</v>
      </c>
      <c r="I19" s="118"/>
      <c r="J19" s="118"/>
      <c r="K19" s="119" t="s">
        <v>109</v>
      </c>
      <c r="L19" s="119"/>
      <c r="M19" s="119"/>
      <c r="N19" s="5"/>
      <c r="O19" s="16" t="str">
        <f t="shared" si="0"/>
        <v>C093–A011</v>
      </c>
      <c r="P19" s="17"/>
      <c r="Q19" s="18">
        <f t="shared" si="1"/>
        <v>-0.64706205155643637</v>
      </c>
      <c r="R19" s="18">
        <f t="shared" si="2"/>
        <v>0.47871753714451015</v>
      </c>
      <c r="S19" s="18">
        <f t="shared" si="3"/>
        <v>7.9649607299616829E-2</v>
      </c>
      <c r="T19" s="18"/>
      <c r="U19" s="18">
        <f t="shared" ref="U16:U23" si="9">AVERAGE((B39/B26),(C39/C26),(D39/D26))</f>
        <v>-2.696091881485152</v>
      </c>
      <c r="V19" s="18">
        <f t="shared" si="4"/>
        <v>-1.9946564047687922</v>
      </c>
      <c r="W19" s="18">
        <f t="shared" ref="W16:W23" si="10">_xlfn.STDEV.P((B39/B26),(C39/C26),(D39/D26))</f>
        <v>0.33187336374840232</v>
      </c>
      <c r="X19" s="18"/>
      <c r="Y19" s="19">
        <f t="shared" si="5"/>
        <v>-0.90011570612310121</v>
      </c>
      <c r="Z19" s="20">
        <f t="shared" si="6"/>
        <v>0.1497623482619144</v>
      </c>
      <c r="AA19" s="21" t="str">
        <f t="shared" si="7"/>
        <v/>
      </c>
      <c r="AB19" s="22" t="str">
        <f t="shared" si="8"/>
        <v/>
      </c>
    </row>
    <row r="20" spans="1:28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6" t="str">
        <f t="shared" si="0"/>
        <v>C093–A025</v>
      </c>
      <c r="P20" s="17"/>
      <c r="Q20" s="18">
        <f t="shared" si="1"/>
        <v>-0.13400282613766032</v>
      </c>
      <c r="R20" s="18">
        <f t="shared" si="2"/>
        <v>0.99177676256328617</v>
      </c>
      <c r="S20" s="18">
        <f t="shared" si="3"/>
        <v>0.20789800543564518</v>
      </c>
      <c r="T20" s="18"/>
      <c r="U20" s="18">
        <f t="shared" si="9"/>
        <v>-0.55834510890691813</v>
      </c>
      <c r="V20" s="18">
        <f t="shared" si="4"/>
        <v>-4.132403177347026</v>
      </c>
      <c r="W20" s="18">
        <f t="shared" si="10"/>
        <v>0.86624168931518819</v>
      </c>
      <c r="X20" s="18"/>
      <c r="Y20" s="19">
        <f t="shared" si="5"/>
        <v>-1.8648028778641814</v>
      </c>
      <c r="Z20" s="20">
        <f t="shared" si="6"/>
        <v>0.39090328940216074</v>
      </c>
      <c r="AA20" s="21" t="str">
        <f t="shared" si="7"/>
        <v/>
      </c>
      <c r="AB20" s="22" t="str">
        <f t="shared" si="8"/>
        <v/>
      </c>
    </row>
    <row r="21" spans="1:28" ht="15" customHeight="1">
      <c r="A21" s="2" t="s">
        <v>66</v>
      </c>
      <c r="B21" s="5"/>
      <c r="C21" s="5"/>
      <c r="D21" s="5"/>
      <c r="E21" s="23" t="s">
        <v>67</v>
      </c>
      <c r="F21" s="5"/>
      <c r="G21" s="5"/>
      <c r="H21" s="5"/>
      <c r="I21" s="5"/>
      <c r="J21" s="5"/>
      <c r="K21" s="5"/>
      <c r="L21" s="5"/>
      <c r="M21" s="5"/>
      <c r="N21" s="5"/>
      <c r="O21" s="16" t="str">
        <f t="shared" si="0"/>
        <v>C093–A030</v>
      </c>
      <c r="P21" s="17"/>
      <c r="Q21" s="18">
        <f t="shared" si="1"/>
        <v>0.234876733753135</v>
      </c>
      <c r="R21" s="18">
        <f t="shared" si="2"/>
        <v>1.3606563224540815</v>
      </c>
      <c r="S21" s="18">
        <f t="shared" si="3"/>
        <v>0.36452709204949635</v>
      </c>
      <c r="T21" s="18"/>
      <c r="U21" s="18">
        <f t="shared" si="9"/>
        <v>0.97865305730472907</v>
      </c>
      <c r="V21" s="18">
        <f t="shared" si="4"/>
        <v>-5.6694013435586736</v>
      </c>
      <c r="W21" s="18">
        <f t="shared" si="10"/>
        <v>1.5188628835395679</v>
      </c>
      <c r="X21" s="18"/>
      <c r="Y21" s="19">
        <f t="shared" si="5"/>
        <v>-2.5583941081040944</v>
      </c>
      <c r="Z21" s="20">
        <f t="shared" si="6"/>
        <v>0.68540743842038265</v>
      </c>
      <c r="AA21" s="21" t="str">
        <f t="shared" si="7"/>
        <v/>
      </c>
      <c r="AB21" s="22" t="str">
        <f t="shared" si="8"/>
        <v/>
      </c>
    </row>
    <row r="22" spans="1:28" ht="15" customHeight="1">
      <c r="A22" s="5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5"/>
      <c r="O22" s="16" t="str">
        <f t="shared" si="0"/>
        <v>C093–A036</v>
      </c>
      <c r="P22" s="17"/>
      <c r="Q22" s="18">
        <f t="shared" si="1"/>
        <v>-0.6925464049059632</v>
      </c>
      <c r="R22" s="18">
        <f t="shared" si="2"/>
        <v>0.43323318379498332</v>
      </c>
      <c r="S22" s="18">
        <f t="shared" si="3"/>
        <v>0.62343067671830754</v>
      </c>
      <c r="T22" s="18"/>
      <c r="U22" s="18">
        <f t="shared" si="9"/>
        <v>-2.8856100204415136</v>
      </c>
      <c r="V22" s="18">
        <f t="shared" si="4"/>
        <v>-1.8051382658124306</v>
      </c>
      <c r="W22" s="18">
        <f t="shared" si="10"/>
        <v>2.597627819659615</v>
      </c>
      <c r="X22" s="18"/>
      <c r="Y22" s="19">
        <f t="shared" si="5"/>
        <v>-0.81459308024026655</v>
      </c>
      <c r="Z22" s="20">
        <f t="shared" si="6"/>
        <v>1.1722147200630031</v>
      </c>
      <c r="AA22" s="21" t="str">
        <f t="shared" si="7"/>
        <v/>
      </c>
      <c r="AB22" s="22" t="str">
        <f t="shared" si="8"/>
        <v/>
      </c>
    </row>
    <row r="23" spans="1:28" ht="15" customHeight="1">
      <c r="A23" s="4" t="s">
        <v>15</v>
      </c>
      <c r="B23" s="24">
        <v>0.24</v>
      </c>
      <c r="C23" s="25">
        <v>0.24</v>
      </c>
      <c r="D23" s="25">
        <v>0.24</v>
      </c>
      <c r="E23" s="25">
        <v>0.24</v>
      </c>
      <c r="F23" s="25">
        <v>0.24</v>
      </c>
      <c r="G23" s="25">
        <v>0.24</v>
      </c>
      <c r="H23" s="25">
        <v>0.24</v>
      </c>
      <c r="I23" s="25">
        <v>0.24</v>
      </c>
      <c r="J23" s="25">
        <v>0.24</v>
      </c>
      <c r="K23" s="25">
        <v>0.24</v>
      </c>
      <c r="L23" s="25">
        <v>0.24</v>
      </c>
      <c r="M23" s="26">
        <v>0.24</v>
      </c>
      <c r="N23" s="5"/>
      <c r="O23" s="27" t="str">
        <f t="shared" si="0"/>
        <v>C093 w/o amine</v>
      </c>
      <c r="P23" s="28"/>
      <c r="Q23" s="29">
        <f t="shared" si="1"/>
        <v>-1.1257795887009465</v>
      </c>
      <c r="R23" s="29"/>
      <c r="S23" s="29">
        <f t="shared" si="3"/>
        <v>0.11376333107309691</v>
      </c>
      <c r="T23" s="29"/>
      <c r="U23" s="29">
        <f t="shared" si="9"/>
        <v>-4.6907482862539442</v>
      </c>
      <c r="V23" s="29">
        <f>-U23</f>
        <v>4.6907482862539442</v>
      </c>
      <c r="W23" s="29">
        <f t="shared" si="10"/>
        <v>0.47401387947123802</v>
      </c>
      <c r="X23" s="29"/>
      <c r="Y23" s="29">
        <f t="shared" si="5"/>
        <v>2.1167636670821048</v>
      </c>
      <c r="Z23" s="30">
        <f t="shared" si="6"/>
        <v>0.21390518026680416</v>
      </c>
      <c r="AA23" s="21"/>
      <c r="AB23" s="5"/>
    </row>
    <row r="24" spans="1:28" ht="15" customHeight="1">
      <c r="A24" s="4" t="s">
        <v>21</v>
      </c>
      <c r="B24" s="31">
        <v>0.24</v>
      </c>
      <c r="C24" s="32">
        <v>0.24</v>
      </c>
      <c r="D24" s="32">
        <v>0.24</v>
      </c>
      <c r="E24" s="32">
        <v>0.24</v>
      </c>
      <c r="F24" s="32">
        <v>0.24</v>
      </c>
      <c r="G24" s="32">
        <v>0.24</v>
      </c>
      <c r="H24" s="32">
        <v>0.24</v>
      </c>
      <c r="I24" s="32">
        <v>0.24</v>
      </c>
      <c r="J24" s="32">
        <v>0.24</v>
      </c>
      <c r="K24" s="32">
        <v>0.24</v>
      </c>
      <c r="L24" s="32">
        <v>0.24</v>
      </c>
      <c r="M24" s="33">
        <v>0.24</v>
      </c>
      <c r="N24" s="5"/>
      <c r="O24" s="98" t="str">
        <f t="shared" ref="O24:O31" si="11">E12</f>
        <v>C028–A001</v>
      </c>
      <c r="P24" s="99"/>
      <c r="Q24" s="100">
        <f t="shared" ref="Q24:Q31" si="12">AVERAGE(E36:G36)</f>
        <v>-2.0881864702089534</v>
      </c>
      <c r="R24" s="100">
        <f t="shared" ref="R24:R30" si="13">Q24-$Q$31</f>
        <v>-0.86652673169527339</v>
      </c>
      <c r="S24" s="101">
        <f t="shared" ref="S24:S31" si="14">_xlfn.STDEV.P(E36:G36)</f>
        <v>8.4566786871331512E-2</v>
      </c>
      <c r="T24" s="99"/>
      <c r="U24" s="101">
        <f t="shared" ref="U24:U31" si="15">AVERAGE((E36/E23),(F36/F23),(G36/G23))</f>
        <v>-8.7007769592039725</v>
      </c>
      <c r="V24" s="100">
        <f t="shared" ref="V24:V30" si="16">-(U24-$U$31)</f>
        <v>3.6105280487303064</v>
      </c>
      <c r="W24" s="101">
        <f t="shared" ref="W24:W31" si="17">_xlfn.STDEV.P((E36/E23),(F36/F23),(G36/G23))</f>
        <v>0.35236161196388122</v>
      </c>
      <c r="X24" s="99"/>
      <c r="Y24" s="102">
        <f t="shared" si="5"/>
        <v>1.6292996609793802</v>
      </c>
      <c r="Z24" s="103">
        <f t="shared" si="6"/>
        <v>0.15900794763713053</v>
      </c>
      <c r="AA24" s="21" t="str">
        <f t="shared" ref="AA24:AA30" si="18">IF(AND(Y24&gt;(Z24*5),Y24&gt;($Y$31/2)),"Hit","")</f>
        <v>Hit</v>
      </c>
      <c r="AB24" s="22" t="str">
        <f t="shared" ref="AB24:AB30" si="19">IF(AND(Y24&gt;(Z24*3),Y24&gt;($Y$31/2)),"Hit","")</f>
        <v>Hit</v>
      </c>
    </row>
    <row r="25" spans="1:28" ht="15" customHeight="1">
      <c r="A25" s="4" t="s">
        <v>26</v>
      </c>
      <c r="B25" s="31">
        <v>0.24</v>
      </c>
      <c r="C25" s="32">
        <v>0.24</v>
      </c>
      <c r="D25" s="32">
        <v>0.24</v>
      </c>
      <c r="E25" s="32">
        <v>0.24</v>
      </c>
      <c r="F25" s="32">
        <v>0.24</v>
      </c>
      <c r="G25" s="32">
        <v>0.24</v>
      </c>
      <c r="H25" s="32">
        <v>0.24</v>
      </c>
      <c r="I25" s="32">
        <v>0.24</v>
      </c>
      <c r="J25" s="32">
        <v>0.24</v>
      </c>
      <c r="K25" s="32">
        <v>0.24</v>
      </c>
      <c r="L25" s="32">
        <v>0.24</v>
      </c>
      <c r="M25" s="33">
        <v>0.24</v>
      </c>
      <c r="N25" s="5"/>
      <c r="O25" s="16" t="str">
        <f t="shared" si="11"/>
        <v>C028–A002</v>
      </c>
      <c r="P25" s="104"/>
      <c r="Q25" s="46">
        <f t="shared" si="12"/>
        <v>-1.4193247451674431</v>
      </c>
      <c r="R25" s="46">
        <f t="shared" si="13"/>
        <v>-0.19766500665376308</v>
      </c>
      <c r="S25" s="18">
        <f t="shared" si="14"/>
        <v>0.19348243834255929</v>
      </c>
      <c r="T25" s="104"/>
      <c r="U25" s="18">
        <f t="shared" si="15"/>
        <v>-5.913853104864347</v>
      </c>
      <c r="V25" s="46">
        <f t="shared" si="16"/>
        <v>0.82360419439068089</v>
      </c>
      <c r="W25" s="18">
        <f t="shared" si="17"/>
        <v>0.80617682642732302</v>
      </c>
      <c r="X25" s="104"/>
      <c r="Y25" s="19">
        <f t="shared" si="5"/>
        <v>0.37166254259507259</v>
      </c>
      <c r="Z25" s="20">
        <f t="shared" si="6"/>
        <v>0.36379820687153569</v>
      </c>
      <c r="AA25" s="21" t="str">
        <f t="shared" si="18"/>
        <v/>
      </c>
      <c r="AB25" s="22" t="str">
        <f t="shared" si="19"/>
        <v/>
      </c>
    </row>
    <row r="26" spans="1:28" ht="15" customHeight="1">
      <c r="A26" s="4" t="s">
        <v>36</v>
      </c>
      <c r="B26" s="31">
        <v>0.24</v>
      </c>
      <c r="C26" s="32">
        <v>0.24</v>
      </c>
      <c r="D26" s="32">
        <v>0.24</v>
      </c>
      <c r="E26" s="32">
        <v>0.24</v>
      </c>
      <c r="F26" s="32">
        <v>0.24</v>
      </c>
      <c r="G26" s="32">
        <v>0.24</v>
      </c>
      <c r="H26" s="32">
        <v>0.24</v>
      </c>
      <c r="I26" s="32">
        <v>0.24</v>
      </c>
      <c r="J26" s="32">
        <v>0.24</v>
      </c>
      <c r="K26" s="32">
        <v>0.24</v>
      </c>
      <c r="L26" s="32">
        <v>0.24</v>
      </c>
      <c r="M26" s="33">
        <v>0.24</v>
      </c>
      <c r="N26" s="5"/>
      <c r="O26" s="16" t="str">
        <f t="shared" si="11"/>
        <v>C028–A006</v>
      </c>
      <c r="P26" s="104"/>
      <c r="Q26" s="46">
        <f t="shared" si="12"/>
        <v>-1.3299529434360933</v>
      </c>
      <c r="R26" s="46">
        <f t="shared" si="13"/>
        <v>-0.10829320492241323</v>
      </c>
      <c r="S26" s="18">
        <f t="shared" si="14"/>
        <v>0.25810177767561265</v>
      </c>
      <c r="T26" s="104"/>
      <c r="U26" s="18">
        <f t="shared" si="15"/>
        <v>-5.5414705976503891</v>
      </c>
      <c r="V26" s="46">
        <f t="shared" si="16"/>
        <v>0.45122168717672295</v>
      </c>
      <c r="W26" s="18">
        <f t="shared" si="17"/>
        <v>1.0754240736483849</v>
      </c>
      <c r="X26" s="104"/>
      <c r="Y26" s="19">
        <f t="shared" si="5"/>
        <v>0.2036198949353443</v>
      </c>
      <c r="Z26" s="20">
        <f t="shared" si="6"/>
        <v>0.48529967222400039</v>
      </c>
      <c r="AA26" s="21" t="str">
        <f t="shared" si="18"/>
        <v/>
      </c>
      <c r="AB26" s="22" t="str">
        <f t="shared" si="19"/>
        <v/>
      </c>
    </row>
    <row r="27" spans="1:28" ht="15" customHeight="1">
      <c r="A27" s="4" t="s">
        <v>46</v>
      </c>
      <c r="B27" s="31">
        <v>0.24</v>
      </c>
      <c r="C27" s="32">
        <v>0.24</v>
      </c>
      <c r="D27" s="32">
        <v>0.24</v>
      </c>
      <c r="E27" s="32">
        <v>0.24</v>
      </c>
      <c r="F27" s="32">
        <v>0.24</v>
      </c>
      <c r="G27" s="32">
        <v>0.24</v>
      </c>
      <c r="H27" s="32">
        <v>0.24</v>
      </c>
      <c r="I27" s="32">
        <v>0.24</v>
      </c>
      <c r="J27" s="32">
        <v>0.24</v>
      </c>
      <c r="K27" s="32">
        <v>0.24</v>
      </c>
      <c r="L27" s="32">
        <v>0.24</v>
      </c>
      <c r="M27" s="33">
        <v>0.24</v>
      </c>
      <c r="N27" s="5"/>
      <c r="O27" s="16" t="str">
        <f t="shared" si="11"/>
        <v>C028–A011</v>
      </c>
      <c r="P27" s="104"/>
      <c r="Q27" s="46">
        <f t="shared" si="12"/>
        <v>-1.2901455598084834</v>
      </c>
      <c r="R27" s="46">
        <f t="shared" si="13"/>
        <v>-6.8485821294803406E-2</v>
      </c>
      <c r="S27" s="18">
        <f t="shared" si="14"/>
        <v>0.11323662463941413</v>
      </c>
      <c r="T27" s="104"/>
      <c r="U27" s="18">
        <f t="shared" si="15"/>
        <v>-5.3756064992020143</v>
      </c>
      <c r="V27" s="46">
        <f t="shared" si="16"/>
        <v>0.28535758872834815</v>
      </c>
      <c r="W27" s="18">
        <f t="shared" si="17"/>
        <v>0.47181926933089208</v>
      </c>
      <c r="X27" s="104"/>
      <c r="Y27" s="19">
        <f t="shared" si="5"/>
        <v>0.12877147505791883</v>
      </c>
      <c r="Z27" s="20">
        <f t="shared" si="6"/>
        <v>0.21291483273054695</v>
      </c>
      <c r="AA27" s="21" t="str">
        <f t="shared" si="18"/>
        <v/>
      </c>
      <c r="AB27" s="22" t="str">
        <f t="shared" si="19"/>
        <v/>
      </c>
    </row>
    <row r="28" spans="1:28" ht="15" customHeight="1">
      <c r="A28" s="4" t="s">
        <v>51</v>
      </c>
      <c r="B28" s="31">
        <v>0.24</v>
      </c>
      <c r="C28" s="32">
        <v>0.24</v>
      </c>
      <c r="D28" s="32">
        <v>0.24</v>
      </c>
      <c r="E28" s="32">
        <v>0.24</v>
      </c>
      <c r="F28" s="32">
        <v>0.24</v>
      </c>
      <c r="G28" s="32">
        <v>0.24</v>
      </c>
      <c r="H28" s="32">
        <v>0.24</v>
      </c>
      <c r="I28" s="32">
        <v>0.24</v>
      </c>
      <c r="J28" s="32">
        <v>0.24</v>
      </c>
      <c r="K28" s="32">
        <v>0.24</v>
      </c>
      <c r="L28" s="32">
        <v>0.24</v>
      </c>
      <c r="M28" s="33">
        <v>0.24</v>
      </c>
      <c r="N28" s="5"/>
      <c r="O28" s="91" t="str">
        <f t="shared" si="11"/>
        <v>C028–A025</v>
      </c>
      <c r="P28" s="89"/>
      <c r="Q28" s="84">
        <f t="shared" si="12"/>
        <v>-1.2248754990327966</v>
      </c>
      <c r="R28" s="84">
        <f t="shared" si="13"/>
        <v>-3.2157605191165395E-3</v>
      </c>
      <c r="S28" s="85">
        <f t="shared" si="14"/>
        <v>4.1235140698289444E-2</v>
      </c>
      <c r="T28" s="89"/>
      <c r="U28" s="85">
        <f t="shared" si="15"/>
        <v>-5.103647912636653</v>
      </c>
      <c r="V28" s="84">
        <f t="shared" si="16"/>
        <v>1.3399002162986839E-2</v>
      </c>
      <c r="W28" s="85">
        <f t="shared" si="17"/>
        <v>0.17181308624287256</v>
      </c>
      <c r="X28" s="89"/>
      <c r="Y28" s="87">
        <f t="shared" si="5"/>
        <v>6.0464811204814254E-3</v>
      </c>
      <c r="Z28" s="88">
        <f t="shared" si="6"/>
        <v>7.7532981156530942E-2</v>
      </c>
      <c r="AA28" s="21" t="str">
        <f t="shared" si="18"/>
        <v/>
      </c>
      <c r="AB28" s="22" t="str">
        <f t="shared" si="19"/>
        <v/>
      </c>
    </row>
    <row r="29" spans="1:28" ht="15" customHeight="1">
      <c r="A29" s="4" t="s">
        <v>56</v>
      </c>
      <c r="B29" s="31">
        <v>0.24</v>
      </c>
      <c r="C29" s="32">
        <v>0.24</v>
      </c>
      <c r="D29" s="32">
        <v>0.24</v>
      </c>
      <c r="E29" s="32">
        <v>0.24</v>
      </c>
      <c r="F29" s="32">
        <v>0.24</v>
      </c>
      <c r="G29" s="32">
        <v>0.24</v>
      </c>
      <c r="H29" s="32">
        <v>0.24</v>
      </c>
      <c r="I29" s="32">
        <v>0.24</v>
      </c>
      <c r="J29" s="32">
        <v>0.24</v>
      </c>
      <c r="K29" s="32">
        <v>0.24</v>
      </c>
      <c r="L29" s="32">
        <v>0.24</v>
      </c>
      <c r="M29" s="33">
        <v>0.24</v>
      </c>
      <c r="N29" s="5"/>
      <c r="O29" s="91" t="str">
        <f t="shared" si="11"/>
        <v>C028–A030</v>
      </c>
      <c r="P29" s="92"/>
      <c r="Q29" s="84">
        <f t="shared" si="12"/>
        <v>-0.76380348739899961</v>
      </c>
      <c r="R29" s="84">
        <f t="shared" si="13"/>
        <v>0.45785625111468042</v>
      </c>
      <c r="S29" s="85">
        <f t="shared" si="14"/>
        <v>7.7958185004088701E-2</v>
      </c>
      <c r="T29" s="89"/>
      <c r="U29" s="85">
        <f t="shared" si="15"/>
        <v>-3.1825145308291654</v>
      </c>
      <c r="V29" s="84">
        <f t="shared" si="16"/>
        <v>-1.9077343796445008</v>
      </c>
      <c r="W29" s="85">
        <f t="shared" si="17"/>
        <v>0.32482577085036624</v>
      </c>
      <c r="X29" s="89"/>
      <c r="Y29" s="87">
        <f t="shared" si="5"/>
        <v>-0.86089096554354727</v>
      </c>
      <c r="Z29" s="88">
        <f t="shared" si="6"/>
        <v>0.14658202655702449</v>
      </c>
      <c r="AA29" s="21" t="str">
        <f t="shared" si="18"/>
        <v/>
      </c>
      <c r="AB29" s="22" t="str">
        <f t="shared" si="19"/>
        <v/>
      </c>
    </row>
    <row r="30" spans="1:28" ht="15" customHeight="1">
      <c r="A30" s="4" t="s">
        <v>61</v>
      </c>
      <c r="B30" s="36">
        <v>0.24</v>
      </c>
      <c r="C30" s="37">
        <v>0.24</v>
      </c>
      <c r="D30" s="37">
        <v>0.24</v>
      </c>
      <c r="E30" s="37">
        <v>0.24</v>
      </c>
      <c r="F30" s="37">
        <v>0.24</v>
      </c>
      <c r="G30" s="37">
        <v>0.24</v>
      </c>
      <c r="H30" s="37">
        <v>0.24</v>
      </c>
      <c r="I30" s="37">
        <v>0.24</v>
      </c>
      <c r="J30" s="37">
        <v>0.24</v>
      </c>
      <c r="K30" s="37">
        <v>0.24</v>
      </c>
      <c r="L30" s="37">
        <v>0.24</v>
      </c>
      <c r="M30" s="38">
        <v>0.24</v>
      </c>
      <c r="N30" s="5"/>
      <c r="O30" s="16" t="str">
        <f t="shared" si="11"/>
        <v>C028–A036</v>
      </c>
      <c r="P30" s="39"/>
      <c r="Q30" s="46">
        <f t="shared" si="12"/>
        <v>-0.91196444005432464</v>
      </c>
      <c r="R30" s="46">
        <f t="shared" si="13"/>
        <v>0.30969529845935539</v>
      </c>
      <c r="S30" s="18">
        <f t="shared" si="14"/>
        <v>0.12236195082451475</v>
      </c>
      <c r="T30" s="39"/>
      <c r="U30" s="18">
        <f t="shared" si="15"/>
        <v>-3.799851833559686</v>
      </c>
      <c r="V30" s="46">
        <f t="shared" si="16"/>
        <v>-1.2903970769139801</v>
      </c>
      <c r="W30" s="18">
        <f t="shared" si="17"/>
        <v>0.5098414617688134</v>
      </c>
      <c r="X30" s="39"/>
      <c r="Y30" s="19">
        <f t="shared" si="5"/>
        <v>-0.58230915023194041</v>
      </c>
      <c r="Z30" s="20">
        <f t="shared" si="6"/>
        <v>0.2300728618090313</v>
      </c>
      <c r="AA30" s="21" t="str">
        <f t="shared" si="18"/>
        <v/>
      </c>
      <c r="AB30" s="22" t="str">
        <f t="shared" si="19"/>
        <v/>
      </c>
    </row>
    <row r="31" spans="1:28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27" t="str">
        <f t="shared" si="11"/>
        <v>C028 w/o amine</v>
      </c>
      <c r="P31" s="28"/>
      <c r="Q31" s="40">
        <f t="shared" si="12"/>
        <v>-1.22165973851368</v>
      </c>
      <c r="R31" s="40"/>
      <c r="S31" s="29">
        <f t="shared" si="14"/>
        <v>7.7418809956123463E-2</v>
      </c>
      <c r="T31" s="41"/>
      <c r="U31" s="29">
        <f t="shared" si="15"/>
        <v>-5.0902489104736661</v>
      </c>
      <c r="V31" s="42">
        <f>-U31</f>
        <v>5.0902489104736661</v>
      </c>
      <c r="W31" s="29">
        <f t="shared" si="17"/>
        <v>0.32257837481718127</v>
      </c>
      <c r="X31" s="41"/>
      <c r="Y31" s="29">
        <f t="shared" si="5"/>
        <v>2.2970437321632069</v>
      </c>
      <c r="Z31" s="30">
        <f t="shared" si="6"/>
        <v>0.14556785867201319</v>
      </c>
      <c r="AA31" s="21"/>
      <c r="AB31" s="5"/>
    </row>
    <row r="32" spans="1:28" ht="15" customHeight="1">
      <c r="A32" s="5"/>
      <c r="B32" s="43"/>
      <c r="C32" s="44" t="s">
        <v>68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45" t="str">
        <f t="shared" ref="O32:O39" si="20">H12</f>
        <v>C037–A001</v>
      </c>
      <c r="P32" s="104"/>
      <c r="Q32" s="46">
        <f t="shared" ref="Q32:Q39" si="21">AVERAGE(H36:J36)</f>
        <v>-1.5662345145491201</v>
      </c>
      <c r="R32" s="46">
        <f t="shared" ref="R32:R38" si="22">Q32-$Q$39</f>
        <v>0.32287662400022321</v>
      </c>
      <c r="S32" s="18">
        <f t="shared" ref="S32:S39" si="23">_xlfn.STDEV.P(H36:J36)</f>
        <v>0.19416696084025251</v>
      </c>
      <c r="T32" s="47"/>
      <c r="U32" s="18">
        <f t="shared" ref="U32:U39" si="24">AVERAGE((H36/H23),(I36/I23),(J36/J23))</f>
        <v>-6.525977143954667</v>
      </c>
      <c r="V32" s="46">
        <f t="shared" ref="V32:V38" si="25">-(U32-$U$39)</f>
        <v>-1.3453192666675973</v>
      </c>
      <c r="W32" s="18">
        <f t="shared" ref="W32:W39" si="26">_xlfn.STDEV.P((H36/H23),(I36/I23),(J36/J23))</f>
        <v>0.80902900350105245</v>
      </c>
      <c r="X32" s="47"/>
      <c r="Y32" s="19">
        <f t="shared" si="5"/>
        <v>-0.60709353188970994</v>
      </c>
      <c r="Z32" s="20">
        <f t="shared" si="6"/>
        <v>0.36508529038856158</v>
      </c>
      <c r="AA32" s="21" t="str">
        <f t="shared" ref="AA32:AA38" si="27">IF(AND(Y32&gt;(Z32*5),Y32&gt;($Y$39/2)),"Hit","")</f>
        <v/>
      </c>
      <c r="AB32" s="22" t="str">
        <f t="shared" ref="AB32:AB38" si="28">IF(AND(Y32&gt;(Z32*3),Y32&gt;($Y$39/2)),"Hit","")</f>
        <v/>
      </c>
    </row>
    <row r="33" spans="1:28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45" t="str">
        <f t="shared" si="20"/>
        <v>C037–A002</v>
      </c>
      <c r="P33" s="17"/>
      <c r="Q33" s="46">
        <f t="shared" si="21"/>
        <v>-1.2542344047962</v>
      </c>
      <c r="R33" s="46">
        <f t="shared" si="22"/>
        <v>0.63487673375314335</v>
      </c>
      <c r="S33" s="18">
        <f t="shared" si="23"/>
        <v>5.5160150769023369E-3</v>
      </c>
      <c r="T33" s="18"/>
      <c r="U33" s="18">
        <f t="shared" si="24"/>
        <v>-5.2259766866508324</v>
      </c>
      <c r="V33" s="46">
        <f t="shared" si="25"/>
        <v>-2.6453197239714319</v>
      </c>
      <c r="W33" s="18">
        <f t="shared" si="26"/>
        <v>2.2983396153759657E-2</v>
      </c>
      <c r="X33" s="18"/>
      <c r="Y33" s="19">
        <f t="shared" si="5"/>
        <v>-1.1937363375322345</v>
      </c>
      <c r="Z33" s="20">
        <f t="shared" si="6"/>
        <v>1.0371568661443889E-2</v>
      </c>
      <c r="AA33" s="21" t="str">
        <f t="shared" si="27"/>
        <v/>
      </c>
      <c r="AB33" s="22" t="str">
        <f t="shared" si="28"/>
        <v/>
      </c>
    </row>
    <row r="34" spans="1:28" ht="15" customHeight="1">
      <c r="A34" s="2" t="s">
        <v>69</v>
      </c>
      <c r="B34" s="5"/>
      <c r="C34" s="5"/>
      <c r="D34" s="5"/>
      <c r="E34" s="23" t="s">
        <v>70</v>
      </c>
      <c r="F34" s="5"/>
      <c r="G34" s="5"/>
      <c r="H34" s="5"/>
      <c r="I34" s="5"/>
      <c r="J34" s="5"/>
      <c r="K34" s="5"/>
      <c r="L34" s="5"/>
      <c r="M34" s="5"/>
      <c r="N34" s="5"/>
      <c r="O34" s="45" t="str">
        <f t="shared" si="20"/>
        <v>C037–A006</v>
      </c>
      <c r="P34" s="17"/>
      <c r="Q34" s="46">
        <f t="shared" si="21"/>
        <v>-1.2654346901537956</v>
      </c>
      <c r="R34" s="46">
        <f t="shared" si="22"/>
        <v>0.6236764483955477</v>
      </c>
      <c r="S34" s="18">
        <f t="shared" si="23"/>
        <v>0.38185405541845452</v>
      </c>
      <c r="T34" s="18"/>
      <c r="U34" s="18">
        <f t="shared" si="24"/>
        <v>-5.2726445423074821</v>
      </c>
      <c r="V34" s="46">
        <f t="shared" si="25"/>
        <v>-2.5986518683147821</v>
      </c>
      <c r="W34" s="18">
        <f t="shared" si="26"/>
        <v>1.5910585642435608</v>
      </c>
      <c r="X34" s="18"/>
      <c r="Y34" s="19">
        <f t="shared" si="5"/>
        <v>-1.1726768358821218</v>
      </c>
      <c r="Z34" s="20">
        <f t="shared" si="6"/>
        <v>0.71798671671640835</v>
      </c>
      <c r="AA34" s="21" t="str">
        <f t="shared" si="27"/>
        <v/>
      </c>
      <c r="AB34" s="22" t="str">
        <f t="shared" si="28"/>
        <v/>
      </c>
    </row>
    <row r="35" spans="1:28" ht="15" customHeight="1" thickBot="1">
      <c r="A35" s="5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5"/>
      <c r="O35" s="45" t="str">
        <f t="shared" si="20"/>
        <v>C037–A011</v>
      </c>
      <c r="P35" s="17"/>
      <c r="Q35" s="46">
        <f t="shared" si="21"/>
        <v>-1.52329368509144</v>
      </c>
      <c r="R35" s="46">
        <f t="shared" si="22"/>
        <v>0.36581745345790329</v>
      </c>
      <c r="S35" s="18">
        <f t="shared" si="23"/>
        <v>3.4282528935115866E-2</v>
      </c>
      <c r="T35" s="18"/>
      <c r="U35" s="18">
        <f t="shared" si="24"/>
        <v>-6.3470570212143329</v>
      </c>
      <c r="V35" s="46">
        <f t="shared" si="25"/>
        <v>-1.5242393894079314</v>
      </c>
      <c r="W35" s="18">
        <f t="shared" si="26"/>
        <v>0.14284387056298298</v>
      </c>
      <c r="X35" s="18"/>
      <c r="Y35" s="19">
        <f t="shared" si="5"/>
        <v>-0.68783365948011344</v>
      </c>
      <c r="Z35" s="20">
        <f t="shared" si="6"/>
        <v>6.4460230398458024E-2</v>
      </c>
      <c r="AA35" s="21" t="str">
        <f t="shared" si="27"/>
        <v/>
      </c>
      <c r="AB35" s="22" t="str">
        <f t="shared" si="28"/>
        <v/>
      </c>
    </row>
    <row r="36" spans="1:28" ht="15" customHeight="1">
      <c r="A36" s="4" t="s">
        <v>15</v>
      </c>
      <c r="B36" s="48">
        <v>-0.95190352718442905</v>
      </c>
      <c r="C36" s="79" t="s">
        <v>71</v>
      </c>
      <c r="D36" s="49">
        <v>-2.3639461661933301</v>
      </c>
      <c r="E36" s="49">
        <v>-2.1979832901181302</v>
      </c>
      <c r="F36" s="49">
        <v>-2.0743466271556299</v>
      </c>
      <c r="G36" s="49">
        <v>-1.9922294933531</v>
      </c>
      <c r="H36" s="49">
        <v>-1.4462526237807101</v>
      </c>
      <c r="I36" s="49">
        <v>-1.8401284109149301</v>
      </c>
      <c r="J36" s="49">
        <v>-1.41232250895172</v>
      </c>
      <c r="K36" s="49">
        <v>-1.26764621146645</v>
      </c>
      <c r="L36" s="49">
        <v>-1.45094456105692</v>
      </c>
      <c r="M36" s="50">
        <v>-1.1481252829567401</v>
      </c>
      <c r="N36" s="5"/>
      <c r="O36" s="82" t="str">
        <f t="shared" si="20"/>
        <v>C037–A025</v>
      </c>
      <c r="P36" s="83"/>
      <c r="Q36" s="84">
        <f t="shared" si="21"/>
        <v>-1.2091698563608735</v>
      </c>
      <c r="R36" s="84">
        <f t="shared" si="22"/>
        <v>0.67994128218846983</v>
      </c>
      <c r="S36" s="85">
        <f t="shared" si="23"/>
        <v>2.7130631811646801E-2</v>
      </c>
      <c r="T36" s="85"/>
      <c r="U36" s="85">
        <f t="shared" si="24"/>
        <v>-5.0382077348369725</v>
      </c>
      <c r="V36" s="84">
        <f t="shared" si="25"/>
        <v>-2.8330886757852918</v>
      </c>
      <c r="W36" s="85">
        <f t="shared" si="26"/>
        <v>0.11304429921519478</v>
      </c>
      <c r="X36" s="85"/>
      <c r="Y36" s="87">
        <f t="shared" si="5"/>
        <v>-1.278469619036684</v>
      </c>
      <c r="Z36" s="88">
        <f t="shared" si="6"/>
        <v>5.101277040396876E-2</v>
      </c>
      <c r="AA36" s="21" t="str">
        <f t="shared" si="27"/>
        <v/>
      </c>
      <c r="AB36" s="22" t="str">
        <f t="shared" si="28"/>
        <v/>
      </c>
    </row>
    <row r="37" spans="1:28" ht="15" customHeight="1">
      <c r="A37" s="4" t="s">
        <v>21</v>
      </c>
      <c r="B37" s="51">
        <v>-1.51175865333166</v>
      </c>
      <c r="C37" s="52">
        <v>-0.22544347038729901</v>
      </c>
      <c r="D37" s="94" t="s">
        <v>71</v>
      </c>
      <c r="E37" s="52">
        <v>-1.4337243281063501</v>
      </c>
      <c r="F37" s="52">
        <v>-1.6487632217969199</v>
      </c>
      <c r="G37" s="52">
        <v>-1.17548668559906</v>
      </c>
      <c r="H37" s="52">
        <v>-1.2616043132897099</v>
      </c>
      <c r="I37" s="52">
        <v>-1.2527637156850799</v>
      </c>
      <c r="J37" s="52">
        <v>-1.2483351854138101</v>
      </c>
      <c r="K37" s="52">
        <v>-1.0064781660287301</v>
      </c>
      <c r="L37" s="52">
        <v>-0.94678355352513599</v>
      </c>
      <c r="M37" s="53">
        <v>-0.95830760999300302</v>
      </c>
      <c r="N37" s="5"/>
      <c r="O37" s="82" t="str">
        <f t="shared" si="20"/>
        <v>C037–A030</v>
      </c>
      <c r="P37" s="83"/>
      <c r="Q37" s="84">
        <f t="shared" si="21"/>
        <v>-0.89803679466600939</v>
      </c>
      <c r="R37" s="84">
        <f t="shared" si="22"/>
        <v>0.99107434388333393</v>
      </c>
      <c r="S37" s="85">
        <f t="shared" si="23"/>
        <v>0.15231614750193254</v>
      </c>
      <c r="T37" s="85"/>
      <c r="U37" s="85">
        <f t="shared" si="24"/>
        <v>-3.7418199777750396</v>
      </c>
      <c r="V37" s="84">
        <f t="shared" si="25"/>
        <v>-4.1294764328472251</v>
      </c>
      <c r="W37" s="85">
        <f t="shared" si="26"/>
        <v>0.63465061459138106</v>
      </c>
      <c r="X37" s="85"/>
      <c r="Y37" s="87">
        <f t="shared" si="5"/>
        <v>-1.8634821447866539</v>
      </c>
      <c r="Z37" s="88">
        <f t="shared" si="6"/>
        <v>0.28639468167481091</v>
      </c>
      <c r="AA37" s="21" t="str">
        <f t="shared" si="27"/>
        <v/>
      </c>
      <c r="AB37" s="22" t="str">
        <f t="shared" si="28"/>
        <v/>
      </c>
    </row>
    <row r="38" spans="1:28" ht="15" customHeight="1">
      <c r="A38" s="4" t="s">
        <v>26</v>
      </c>
      <c r="B38" s="95" t="s">
        <v>71</v>
      </c>
      <c r="C38" s="52">
        <v>-1.2731283697575999</v>
      </c>
      <c r="D38" s="52">
        <v>0</v>
      </c>
      <c r="E38" s="52">
        <v>-1.0991645059060799</v>
      </c>
      <c r="F38" s="52">
        <v>-1.6902498250812901</v>
      </c>
      <c r="G38" s="52">
        <v>-1.20044449932091</v>
      </c>
      <c r="H38" s="52">
        <v>-0.783668765691237</v>
      </c>
      <c r="I38" s="52">
        <v>-1.29502407704656</v>
      </c>
      <c r="J38" s="52">
        <v>-1.71761122772359</v>
      </c>
      <c r="K38" s="52">
        <v>-0.86420545746389599</v>
      </c>
      <c r="L38" s="52">
        <v>-2.0200353953163002</v>
      </c>
      <c r="M38" s="53">
        <v>-0.95191999012224104</v>
      </c>
      <c r="N38" s="5"/>
      <c r="O38" s="45" t="str">
        <f t="shared" si="20"/>
        <v>C037–A036</v>
      </c>
      <c r="P38" s="17"/>
      <c r="Q38" s="46">
        <f t="shared" si="21"/>
        <v>-0.51484545417130001</v>
      </c>
      <c r="R38" s="46">
        <f t="shared" si="22"/>
        <v>1.3742656843780434</v>
      </c>
      <c r="S38" s="18">
        <f t="shared" si="23"/>
        <v>1.026971339750741</v>
      </c>
      <c r="T38" s="18"/>
      <c r="U38" s="18">
        <f t="shared" si="24"/>
        <v>-2.1451893923804168</v>
      </c>
      <c r="V38" s="46">
        <f t="shared" si="25"/>
        <v>-5.7261070182418479</v>
      </c>
      <c r="W38" s="18">
        <f t="shared" si="26"/>
        <v>4.2790472489614206</v>
      </c>
      <c r="X38" s="18"/>
      <c r="Y38" s="19">
        <f t="shared" si="5"/>
        <v>-2.5839833114809783</v>
      </c>
      <c r="Z38" s="20">
        <f t="shared" si="6"/>
        <v>1.9309780004338539</v>
      </c>
      <c r="AA38" s="21" t="str">
        <f t="shared" si="27"/>
        <v/>
      </c>
      <c r="AB38" s="22" t="str">
        <f t="shared" si="28"/>
        <v/>
      </c>
    </row>
    <row r="39" spans="1:28" ht="15" customHeight="1">
      <c r="A39" s="4" t="s">
        <v>36</v>
      </c>
      <c r="B39" s="51">
        <v>-0.581964851627777</v>
      </c>
      <c r="C39" s="96">
        <v>-0.60000000000000009</v>
      </c>
      <c r="D39" s="52">
        <v>-0.75922130304153201</v>
      </c>
      <c r="E39" s="52">
        <v>-1.2537350290159299</v>
      </c>
      <c r="F39" s="52">
        <v>-1.4434045355393701</v>
      </c>
      <c r="G39" s="52">
        <v>-1.1732971148701501</v>
      </c>
      <c r="H39" s="52">
        <v>-1.51370127999342</v>
      </c>
      <c r="I39" s="52">
        <v>-1.4869325431123199</v>
      </c>
      <c r="J39" s="52">
        <v>-1.56924723216858</v>
      </c>
      <c r="K39" s="52">
        <v>-0.47107050253117799</v>
      </c>
      <c r="L39" s="52">
        <v>-0.90858953780301999</v>
      </c>
      <c r="M39" s="53">
        <v>-1.1127299666625501</v>
      </c>
      <c r="N39" s="5"/>
      <c r="O39" s="54" t="str">
        <f t="shared" si="20"/>
        <v>C037 w/o amine</v>
      </c>
      <c r="P39" s="28"/>
      <c r="Q39" s="40">
        <f t="shared" si="21"/>
        <v>-1.8891111385493433</v>
      </c>
      <c r="R39" s="29"/>
      <c r="S39" s="29">
        <f t="shared" si="23"/>
        <v>0.10675803300085918</v>
      </c>
      <c r="T39" s="29"/>
      <c r="U39" s="29">
        <f t="shared" si="24"/>
        <v>-7.8712964106222643</v>
      </c>
      <c r="V39" s="29">
        <f>-U39</f>
        <v>7.8712964106222643</v>
      </c>
      <c r="W39" s="29">
        <f t="shared" si="26"/>
        <v>0.4448251375035796</v>
      </c>
      <c r="X39" s="29"/>
      <c r="Y39" s="29">
        <f t="shared" si="5"/>
        <v>3.5520290661652814</v>
      </c>
      <c r="Z39" s="30">
        <f t="shared" si="6"/>
        <v>0.20073336529944927</v>
      </c>
      <c r="AA39" s="21"/>
      <c r="AB39" s="5"/>
    </row>
    <row r="40" spans="1:28" ht="15" customHeight="1">
      <c r="A40" s="4" t="s">
        <v>46</v>
      </c>
      <c r="B40" s="51">
        <v>-0.31625303535416299</v>
      </c>
      <c r="C40" s="52">
        <v>-0.24268016627567601</v>
      </c>
      <c r="D40" s="52">
        <v>0.15692472321685799</v>
      </c>
      <c r="E40" s="52">
        <v>-1.1746635387084801</v>
      </c>
      <c r="F40" s="52">
        <v>-1.27566366218051</v>
      </c>
      <c r="G40" s="52">
        <v>-1.2242992962093999</v>
      </c>
      <c r="H40" s="52">
        <v>-1.1948964892785101</v>
      </c>
      <c r="I40" s="52">
        <v>-1.1854632259126701</v>
      </c>
      <c r="J40" s="52">
        <v>-1.2471498538914401</v>
      </c>
      <c r="K40" s="52">
        <v>-0.91183273655183905</v>
      </c>
      <c r="L40" s="52">
        <v>-0.86869983948637397</v>
      </c>
      <c r="M40" s="53">
        <v>-0.70081079968720805</v>
      </c>
      <c r="N40" s="5"/>
      <c r="O40" s="45" t="str">
        <f t="shared" ref="O40:O47" si="29">K12</f>
        <v>C054–A001</v>
      </c>
      <c r="P40" s="17"/>
      <c r="Q40" s="46">
        <f t="shared" ref="Q40:Q47" si="30">AVERAGE(K36:M36)</f>
        <v>-1.2889053518267033</v>
      </c>
      <c r="R40" s="46">
        <f t="shared" ref="R40:R46" si="31">Q40-$Q$47</f>
        <v>-0.15844480114142989</v>
      </c>
      <c r="S40" s="18">
        <f t="shared" ref="S40:S47" si="32">_xlfn.STDEV.P(K36:M36)</f>
        <v>0.12453605122994504</v>
      </c>
      <c r="T40" s="18"/>
      <c r="U40" s="18">
        <f t="shared" ref="U40:U47" si="33">AVERAGE((K36/K23),(L36/L23),(M36/M23))</f>
        <v>-5.3704389659445972</v>
      </c>
      <c r="V40" s="46">
        <f t="shared" ref="V40:V46" si="34">-(U40-$U$47)</f>
        <v>0.66018667142262455</v>
      </c>
      <c r="W40" s="18">
        <f t="shared" ref="W40:W47" si="35">_xlfn.STDEV.P((K36/K23),(L36/L23),(M36/M23))</f>
        <v>0.51890021345810422</v>
      </c>
      <c r="X40" s="18"/>
      <c r="Y40" s="19">
        <f t="shared" si="5"/>
        <v>0.29791817302465007</v>
      </c>
      <c r="Z40" s="20">
        <f t="shared" si="6"/>
        <v>0.23416074614535387</v>
      </c>
      <c r="AA40" s="21" t="str">
        <f t="shared" ref="AA40:AA46" si="36">IF(AND(Y40&gt;(Z40*5),Y40&gt;($Y$47/2)),"Hit","")</f>
        <v/>
      </c>
      <c r="AB40" s="22" t="str">
        <f t="shared" ref="AB40:AB46" si="37">IF(AND(Y40&gt;(Z40*3),Y40&gt;($Y$47/2)),"Hit","")</f>
        <v/>
      </c>
    </row>
    <row r="41" spans="1:28" ht="15" customHeight="1">
      <c r="A41" s="4" t="s">
        <v>51</v>
      </c>
      <c r="B41" s="51">
        <v>3.4374614149879398E-2</v>
      </c>
      <c r="C41" s="52">
        <v>0.74642960036217798</v>
      </c>
      <c r="D41" s="52">
        <v>-7.6174013252652398E-2</v>
      </c>
      <c r="E41" s="52">
        <v>-0.69052146355518296</v>
      </c>
      <c r="F41" s="52">
        <v>-0.72911058978474796</v>
      </c>
      <c r="G41" s="52">
        <v>-0.87177840885706803</v>
      </c>
      <c r="H41" s="52">
        <v>-0.70212783471210405</v>
      </c>
      <c r="I41" s="52">
        <v>-1.0735481746717801</v>
      </c>
      <c r="J41" s="52">
        <v>-0.91843437461414401</v>
      </c>
      <c r="K41" s="52">
        <v>-0.31434333456806002</v>
      </c>
      <c r="L41" s="52">
        <v>-0.34866855990450801</v>
      </c>
      <c r="M41" s="53">
        <v>-0.31646705354570898</v>
      </c>
      <c r="N41" s="5"/>
      <c r="O41" s="45" t="str">
        <f t="shared" si="29"/>
        <v>C054–A002</v>
      </c>
      <c r="P41" s="104"/>
      <c r="Q41" s="46">
        <f t="shared" si="30"/>
        <v>-0.97052310984895629</v>
      </c>
      <c r="R41" s="46">
        <f t="shared" si="31"/>
        <v>0.15993744083631711</v>
      </c>
      <c r="S41" s="18">
        <f t="shared" si="32"/>
        <v>2.5855695929996547E-2</v>
      </c>
      <c r="T41" s="104"/>
      <c r="U41" s="18">
        <f t="shared" si="33"/>
        <v>-4.0438462910373181</v>
      </c>
      <c r="V41" s="46">
        <f t="shared" si="34"/>
        <v>-0.66640600348465462</v>
      </c>
      <c r="W41" s="18">
        <f t="shared" si="35"/>
        <v>0.10773206637498577</v>
      </c>
      <c r="X41" s="104"/>
      <c r="Y41" s="19">
        <f t="shared" si="5"/>
        <v>-0.30072473081437484</v>
      </c>
      <c r="Z41" s="20">
        <f t="shared" si="6"/>
        <v>4.8615553418314882E-2</v>
      </c>
      <c r="AA41" s="21" t="str">
        <f t="shared" si="36"/>
        <v/>
      </c>
      <c r="AB41" s="22" t="str">
        <f t="shared" si="37"/>
        <v/>
      </c>
    </row>
    <row r="42" spans="1:28" ht="15" customHeight="1">
      <c r="A42" s="4" t="s">
        <v>56</v>
      </c>
      <c r="B42" s="51">
        <v>-1.0242252129892599</v>
      </c>
      <c r="C42" s="52">
        <v>-1.2341605959583699</v>
      </c>
      <c r="D42" s="52">
        <v>0.18074659422973999</v>
      </c>
      <c r="E42" s="52">
        <v>-1.0602296579824499</v>
      </c>
      <c r="F42" s="52">
        <v>-0.91510886117628198</v>
      </c>
      <c r="G42" s="52">
        <v>-0.760554801004242</v>
      </c>
      <c r="H42" s="52">
        <v>-1.0874758200601</v>
      </c>
      <c r="I42" s="52">
        <v>-1.38441782936164</v>
      </c>
      <c r="J42" s="52">
        <v>0.92735728690784003</v>
      </c>
      <c r="K42" s="52">
        <v>-0.61115364036712805</v>
      </c>
      <c r="L42" s="52">
        <v>-0.39245997448243602</v>
      </c>
      <c r="M42" s="53">
        <v>-0.35069350125530502</v>
      </c>
      <c r="N42" s="5"/>
      <c r="O42" s="45" t="str">
        <f t="shared" si="29"/>
        <v>C054–A006</v>
      </c>
      <c r="P42" s="39"/>
      <c r="Q42" s="46">
        <f t="shared" si="30"/>
        <v>-1.2787202809674791</v>
      </c>
      <c r="R42" s="46">
        <f t="shared" si="31"/>
        <v>-0.14825973028220574</v>
      </c>
      <c r="S42" s="18">
        <f t="shared" si="32"/>
        <v>0.52541065455595282</v>
      </c>
      <c r="T42" s="39"/>
      <c r="U42" s="18">
        <f t="shared" si="33"/>
        <v>-5.3280011706978296</v>
      </c>
      <c r="V42" s="46">
        <f t="shared" si="34"/>
        <v>0.61774887617585694</v>
      </c>
      <c r="W42" s="18">
        <f t="shared" si="35"/>
        <v>2.1892110606498045</v>
      </c>
      <c r="X42" s="39"/>
      <c r="Y42" s="19">
        <f t="shared" si="5"/>
        <v>0.27876754340065746</v>
      </c>
      <c r="Z42" s="20">
        <f t="shared" si="6"/>
        <v>0.98791112845207796</v>
      </c>
      <c r="AA42" s="21" t="str">
        <f t="shared" si="36"/>
        <v/>
      </c>
      <c r="AB42" s="22" t="str">
        <f t="shared" si="37"/>
        <v/>
      </c>
    </row>
    <row r="43" spans="1:28" ht="15" customHeight="1" thickBot="1">
      <c r="A43" s="4" t="s">
        <v>61</v>
      </c>
      <c r="B43" s="55">
        <v>-1.07117751162695</v>
      </c>
      <c r="C43" s="56">
        <v>-1.2841420751533199</v>
      </c>
      <c r="D43" s="56">
        <v>-1.0220191793225699</v>
      </c>
      <c r="E43" s="56">
        <v>-1.3259579371938901</v>
      </c>
      <c r="F43" s="56">
        <v>-1.14066757212825</v>
      </c>
      <c r="G43" s="56">
        <v>-1.1983537062189</v>
      </c>
      <c r="H43" s="56">
        <v>-1.91044161830679</v>
      </c>
      <c r="I43" s="56">
        <v>-2.0078857472115801</v>
      </c>
      <c r="J43" s="56">
        <v>-1.74900605012966</v>
      </c>
      <c r="K43" s="56">
        <v>-1.25269786393382</v>
      </c>
      <c r="L43" s="56">
        <v>-1.16934600979544</v>
      </c>
      <c r="M43" s="57">
        <v>-0.96933777832655998</v>
      </c>
      <c r="N43" s="5"/>
      <c r="O43" s="45" t="str">
        <f t="shared" si="29"/>
        <v>C054–A011</v>
      </c>
      <c r="P43" s="17"/>
      <c r="Q43" s="46">
        <f t="shared" si="30"/>
        <v>-0.83079666899891613</v>
      </c>
      <c r="R43" s="46">
        <f t="shared" si="31"/>
        <v>0.29966388168635727</v>
      </c>
      <c r="S43" s="18">
        <f t="shared" si="32"/>
        <v>0.2676695908577329</v>
      </c>
      <c r="T43" s="68"/>
      <c r="U43" s="18">
        <f t="shared" si="33"/>
        <v>-3.4616527874954834</v>
      </c>
      <c r="V43" s="46">
        <f t="shared" si="34"/>
        <v>-1.2485995070264893</v>
      </c>
      <c r="W43" s="18">
        <f t="shared" si="35"/>
        <v>1.115289961907221</v>
      </c>
      <c r="X43" s="68"/>
      <c r="Y43" s="19">
        <f t="shared" si="5"/>
        <v>-0.56344743096863237</v>
      </c>
      <c r="Z43" s="20">
        <f t="shared" si="6"/>
        <v>0.50328969400145351</v>
      </c>
      <c r="AA43" s="21" t="str">
        <f t="shared" si="36"/>
        <v/>
      </c>
      <c r="AB43" s="22" t="str">
        <f t="shared" si="37"/>
        <v/>
      </c>
    </row>
    <row r="44" spans="1:28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2" t="str">
        <f t="shared" si="29"/>
        <v>C054–A025</v>
      </c>
      <c r="P44" s="89"/>
      <c r="Q44" s="84">
        <f t="shared" si="30"/>
        <v>-0.82711445857514043</v>
      </c>
      <c r="R44" s="84">
        <f t="shared" si="31"/>
        <v>0.30334609211013297</v>
      </c>
      <c r="S44" s="85">
        <f t="shared" si="32"/>
        <v>9.1029564386793632E-2</v>
      </c>
      <c r="T44" s="90"/>
      <c r="U44" s="85">
        <f t="shared" si="33"/>
        <v>-3.4463102440630848</v>
      </c>
      <c r="V44" s="84">
        <f t="shared" si="34"/>
        <v>-1.2639420504588879</v>
      </c>
      <c r="W44" s="85">
        <f t="shared" si="35"/>
        <v>0.37928985161164575</v>
      </c>
      <c r="X44" s="90"/>
      <c r="Y44" s="87">
        <f t="shared" si="5"/>
        <v>-0.57037096139841514</v>
      </c>
      <c r="Z44" s="88">
        <f t="shared" si="6"/>
        <v>0.17115968033016504</v>
      </c>
      <c r="AA44" s="21" t="str">
        <f t="shared" si="36"/>
        <v/>
      </c>
      <c r="AB44" s="22" t="str">
        <f t="shared" si="37"/>
        <v/>
      </c>
    </row>
    <row r="45" spans="1:28" ht="15" customHeight="1">
      <c r="A45" s="5"/>
      <c r="B45" s="81"/>
      <c r="C45" s="58" t="s">
        <v>110</v>
      </c>
      <c r="D45" s="5"/>
      <c r="E45" s="5"/>
      <c r="F45" s="80"/>
      <c r="G45" s="5" t="s">
        <v>73</v>
      </c>
      <c r="H45" s="5"/>
      <c r="I45" s="97"/>
      <c r="J45" s="5" t="s">
        <v>111</v>
      </c>
      <c r="K45" s="5"/>
      <c r="L45" s="5"/>
      <c r="M45" s="5"/>
      <c r="N45" s="5"/>
      <c r="O45" s="82" t="str">
        <f t="shared" si="29"/>
        <v>C054–A030</v>
      </c>
      <c r="P45" s="83"/>
      <c r="Q45" s="84">
        <f t="shared" si="30"/>
        <v>-0.326492982672759</v>
      </c>
      <c r="R45" s="84">
        <f t="shared" si="31"/>
        <v>0.80396756801251446</v>
      </c>
      <c r="S45" s="85">
        <f t="shared" si="32"/>
        <v>1.5704451911161058E-2</v>
      </c>
      <c r="T45" s="85"/>
      <c r="U45" s="85">
        <f t="shared" si="33"/>
        <v>-1.3603874278031627</v>
      </c>
      <c r="V45" s="84">
        <f t="shared" si="34"/>
        <v>-3.3498648667188098</v>
      </c>
      <c r="W45" s="85">
        <f t="shared" si="35"/>
        <v>6.543521629650445E-2</v>
      </c>
      <c r="X45" s="85"/>
      <c r="Y45" s="87">
        <f t="shared" si="5"/>
        <v>-1.5116718712630008</v>
      </c>
      <c r="Z45" s="88">
        <f t="shared" si="6"/>
        <v>2.9528527209613922E-2</v>
      </c>
      <c r="AA45" s="21" t="str">
        <f t="shared" si="36"/>
        <v/>
      </c>
      <c r="AB45" s="22" t="str">
        <f t="shared" si="37"/>
        <v/>
      </c>
    </row>
    <row r="46" spans="1:28" ht="15" customHeight="1">
      <c r="A46" s="5"/>
      <c r="B46" s="59" t="s">
        <v>74</v>
      </c>
      <c r="C46" s="59" t="s">
        <v>75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45" t="str">
        <f t="shared" si="29"/>
        <v>C054–A036</v>
      </c>
      <c r="P46" s="17"/>
      <c r="Q46" s="46">
        <f t="shared" si="30"/>
        <v>-0.45143570536828964</v>
      </c>
      <c r="R46" s="46">
        <f t="shared" si="31"/>
        <v>0.67902484531698382</v>
      </c>
      <c r="S46" s="18">
        <f t="shared" si="32"/>
        <v>0.1142175516041735</v>
      </c>
      <c r="T46" s="18"/>
      <c r="U46" s="18">
        <f t="shared" si="33"/>
        <v>-1.8809821057012073</v>
      </c>
      <c r="V46" s="46">
        <f t="shared" si="34"/>
        <v>-2.8292701888207654</v>
      </c>
      <c r="W46" s="18">
        <f t="shared" si="35"/>
        <v>0.47590646501738859</v>
      </c>
      <c r="X46" s="18"/>
      <c r="Y46" s="19">
        <f t="shared" si="5"/>
        <v>-1.2767464750996234</v>
      </c>
      <c r="Z46" s="20">
        <f t="shared" si="6"/>
        <v>0.21475923511615008</v>
      </c>
      <c r="AA46" s="21" t="str">
        <f t="shared" si="36"/>
        <v/>
      </c>
      <c r="AB46" s="22" t="str">
        <f t="shared" si="37"/>
        <v/>
      </c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0" t="str">
        <f t="shared" si="29"/>
        <v>C054 w/o amine</v>
      </c>
      <c r="P47" s="61"/>
      <c r="Q47" s="62">
        <f t="shared" si="30"/>
        <v>-1.1304605506852734</v>
      </c>
      <c r="R47" s="63"/>
      <c r="S47" s="63">
        <f t="shared" si="32"/>
        <v>0.11890414550242984</v>
      </c>
      <c r="T47" s="63"/>
      <c r="U47" s="63">
        <f t="shared" si="33"/>
        <v>-4.7102522945219727</v>
      </c>
      <c r="V47" s="63">
        <f>-U47</f>
        <v>4.7102522945219727</v>
      </c>
      <c r="W47" s="63">
        <f t="shared" si="35"/>
        <v>0.49543393959345627</v>
      </c>
      <c r="X47" s="63"/>
      <c r="Y47" s="63">
        <f t="shared" si="5"/>
        <v>2.1255651148564856</v>
      </c>
      <c r="Z47" s="64">
        <f t="shared" si="6"/>
        <v>0.22357127237971855</v>
      </c>
      <c r="AA47" s="21"/>
      <c r="AB47" s="5"/>
    </row>
    <row r="48" spans="1:28">
      <c r="A48" s="5"/>
      <c r="B48" s="22" t="s">
        <v>76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7"/>
      <c r="P48" s="17"/>
      <c r="Q48" s="18"/>
      <c r="R48" s="18"/>
      <c r="S48" s="18"/>
      <c r="T48" s="18"/>
      <c r="U48" s="18"/>
      <c r="V48" s="18"/>
      <c r="W48" s="18"/>
      <c r="X48" s="18"/>
      <c r="Y48" s="65"/>
      <c r="Z48" s="65"/>
      <c r="AA48" s="5"/>
      <c r="AB48" s="5"/>
    </row>
    <row r="49" spans="15:26">
      <c r="O49" s="17"/>
      <c r="P49" s="17"/>
      <c r="Q49" s="18"/>
      <c r="R49" s="18"/>
      <c r="S49" s="18"/>
      <c r="T49" s="18"/>
      <c r="U49" s="18"/>
      <c r="V49" s="18"/>
      <c r="W49" s="18"/>
      <c r="X49" s="18"/>
      <c r="Y49" s="65"/>
      <c r="Z49" s="65"/>
    </row>
    <row r="50" spans="15:26">
      <c r="O50" s="17"/>
      <c r="P50" s="17"/>
      <c r="Q50" s="18"/>
      <c r="R50" s="18"/>
      <c r="S50" s="18"/>
      <c r="T50" s="18"/>
      <c r="U50" s="18"/>
      <c r="V50" s="18"/>
      <c r="W50" s="18"/>
      <c r="X50" s="18"/>
      <c r="Y50" s="65"/>
      <c r="Z50" s="65"/>
    </row>
    <row r="51" spans="15:26">
      <c r="O51" s="17"/>
      <c r="P51" s="17"/>
      <c r="Q51" s="18"/>
      <c r="R51" s="18"/>
      <c r="S51" s="18"/>
      <c r="T51" s="18"/>
      <c r="U51" s="18"/>
      <c r="V51" s="18"/>
      <c r="W51" s="18"/>
      <c r="X51" s="18"/>
      <c r="Y51" s="65"/>
      <c r="Z51" s="65"/>
    </row>
    <row r="52" spans="15:26">
      <c r="O52" s="66"/>
      <c r="P52" s="17"/>
      <c r="Q52" s="18"/>
      <c r="R52" s="18"/>
      <c r="S52" s="18"/>
      <c r="T52" s="18"/>
      <c r="U52" s="18"/>
      <c r="V52" s="18"/>
      <c r="W52" s="18"/>
      <c r="X52" s="18"/>
      <c r="Y52" s="67"/>
      <c r="Z52" s="67"/>
    </row>
  </sheetData>
  <mergeCells count="41"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  <mergeCell ref="B15:D15"/>
    <mergeCell ref="E15:G15"/>
    <mergeCell ref="H15:J15"/>
    <mergeCell ref="K15:M15"/>
    <mergeCell ref="B16:D16"/>
    <mergeCell ref="E16:G16"/>
    <mergeCell ref="H16:J16"/>
    <mergeCell ref="K16:M16"/>
    <mergeCell ref="O14:O15"/>
    <mergeCell ref="Q14:S14"/>
    <mergeCell ref="U14:W14"/>
    <mergeCell ref="Y14:Z14"/>
    <mergeCell ref="AA14:AB14"/>
    <mergeCell ref="B13:D13"/>
    <mergeCell ref="E13:G13"/>
    <mergeCell ref="H13:J13"/>
    <mergeCell ref="K13:M13"/>
    <mergeCell ref="B14:D14"/>
    <mergeCell ref="E14:G14"/>
    <mergeCell ref="H14:J14"/>
    <mergeCell ref="K14:M14"/>
    <mergeCell ref="E3:F3"/>
    <mergeCell ref="E8:F8"/>
    <mergeCell ref="O11:R11"/>
    <mergeCell ref="B12:D12"/>
    <mergeCell ref="E12:G12"/>
    <mergeCell ref="H12:J12"/>
    <mergeCell ref="K12:M12"/>
    <mergeCell ref="O12:R12"/>
  </mergeCells>
  <conditionalFormatting sqref="E3">
    <cfRule type="expression" dxfId="1" priority="3">
      <formula>LEN(TRIM(E3))=0</formula>
    </cfRule>
  </conditionalFormatting>
  <conditionalFormatting sqref="E4 E8">
    <cfRule type="expression" dxfId="0" priority="1">
      <formula>LEN(TRIM(E4))=0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joerg</dc:creator>
  <cp:keywords/>
  <dc:description/>
  <cp:lastModifiedBy>Sarah Berger</cp:lastModifiedBy>
  <cp:revision>2</cp:revision>
  <dcterms:created xsi:type="dcterms:W3CDTF">2021-03-18T15:08:46Z</dcterms:created>
  <dcterms:modified xsi:type="dcterms:W3CDTF">2022-04-06T19:25:42Z</dcterms:modified>
  <cp:category/>
  <cp:contentStatus/>
</cp:coreProperties>
</file>