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8.png" ContentType="image/png"/>
  <Override PartName="/xl/media/image47.png" ContentType="image/png"/>
  <Override PartName="/xl/media/image20.png" ContentType="image/png"/>
  <Override PartName="/xl/media/image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4.png" ContentType="image/png"/>
  <Override PartName="/xl/media/image39.png" ContentType="image/png"/>
  <Override PartName="/xl/media/image3.png" ContentType="image/png"/>
  <Override PartName="/xl/media/image38.png" ContentType="image/png"/>
  <Override PartName="/xl/media/image22.png" ContentType="image/png"/>
  <Override PartName="/xl/media/image7.png" ContentType="image/png"/>
  <Override PartName="/xl/media/image2.png" ContentType="image/png"/>
  <Override PartName="/xl/media/image37.png" ContentType="image/png"/>
  <Override PartName="/xl/media/image21.png" ContentType="image/png"/>
  <Override PartName="/xl/media/image6.png" ContentType="image/png"/>
  <Override PartName="/xl/media/image1.png" ContentType="image/png"/>
  <Override PartName="/xl/media/image36.png" ContentType="image/png"/>
  <Override PartName="/xl/media/image8.png" ContentType="image/png"/>
  <Override PartName="/xl/media/image23.png" ContentType="image/png"/>
  <Override PartName="/xl/media/image10.png" ContentType="image/png"/>
  <Override PartName="/xl/media/image9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16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6"/>
  </bookViews>
  <sheets>
    <sheet name="451016" sheetId="1" state="visible" r:id="rId2"/>
    <sheet name="451020" sheetId="2" state="visible" r:id="rId3"/>
    <sheet name="546001" sheetId="3" state="visible" r:id="rId4"/>
    <sheet name="546002" sheetId="4" state="visible" r:id="rId5"/>
    <sheet name="650501" sheetId="5" state="visible" r:id="rId6"/>
    <sheet name="650502" sheetId="6" state="visible" r:id="rId7"/>
    <sheet name="546169" sheetId="7" state="visible" r:id="rId8"/>
    <sheet name="546170" sheetId="8" state="visible" r:id="rId9"/>
    <sheet name="546070" sheetId="9" state="visible" r:id="rId10"/>
    <sheet name="546069" sheetId="10" state="visible" r:id="rId11"/>
    <sheet name="475045" sheetId="11" state="visible" r:id="rId12"/>
    <sheet name="475409" sheetId="12" state="visible" r:id="rId13"/>
    <sheet name="650027" sheetId="13" state="visible" r:id="rId14"/>
    <sheet name="586001" sheetId="14" state="visible" r:id="rId15"/>
    <sheet name="650028" sheetId="15" state="visible" r:id="rId16"/>
    <sheet name="579001" sheetId="16" state="visible" r:id="rId17"/>
    <sheet name="Sheet1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<sst xmlns="http://schemas.openxmlformats.org/spreadsheetml/2006/main" count="1294" uniqueCount="94">
  <si>
    <t xml:space="preserve">Aluminium Design Manual 2015</t>
  </si>
  <si>
    <t xml:space="preserve">Ys</t>
  </si>
  <si>
    <t xml:space="preserve">Ybot</t>
  </si>
  <si>
    <t xml:space="preserve">X</t>
  </si>
  <si>
    <t xml:space="preserve">Moment</t>
  </si>
  <si>
    <t xml:space="preserve">Material properties</t>
  </si>
  <si>
    <t xml:space="preserve">Length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</si>
  <si>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</si>
  <si>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Calibri"/>
        <family val="2"/>
        <charset val="1"/>
      </rPr>
      <t xml:space="preserve">B</t>
    </r>
    <r>
      <rPr>
        <vertAlign val="subscript"/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</si>
  <si>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max</t>
    </r>
  </si>
  <si>
    <r>
      <rPr>
        <sz val="11"/>
        <color rgb="FF000000"/>
        <rFont val="Calibri"/>
        <family val="2"/>
        <charset val="1"/>
      </rP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y</t>
    </r>
  </si>
  <si>
    <r>
      <rPr>
        <sz val="11"/>
        <color rgb="FF000000"/>
        <rFont val="Calibri"/>
        <family val="2"/>
        <charset val="1"/>
      </rPr>
      <t xml:space="preserve">L</t>
    </r>
    <r>
      <rPr>
        <vertAlign val="subscript"/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</si>
  <si>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Calibri"/>
        <family val="2"/>
        <charset val="1"/>
      </rPr>
      <t xml:space="preserve">D</t>
    </r>
    <r>
      <rPr>
        <vertAlign val="subscript"/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</si>
  <si>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</si>
  <si>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A</t>
    </r>
  </si>
  <si>
    <t xml:space="preserve">E</t>
  </si>
  <si>
    <t xml:space="preserve">Lz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</si>
  <si>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</si>
  <si>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</si>
  <si>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B</t>
    </r>
  </si>
  <si>
    <t xml:space="preserve">µ</t>
  </si>
  <si>
    <t xml:space="preserve">λ</t>
  </si>
  <si>
    <r>
      <rPr>
        <sz val="11"/>
        <color rgb="FF000000"/>
        <rFont val="Calibri"/>
        <family val="2"/>
        <charset val="1"/>
      </rPr>
      <t xml:space="preserve">g</t>
    </r>
    <r>
      <rPr>
        <vertAlign val="subscript"/>
        <sz val="11"/>
        <color rgb="FF000000"/>
        <rFont val="Calibri"/>
        <family val="2"/>
        <charset val="1"/>
      </rPr>
      <t xml:space="preserve">o</t>
    </r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</si>
  <si>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C</t>
    </r>
  </si>
  <si>
    <t xml:space="preserve">J</t>
  </si>
  <si>
    <r>
      <rPr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</si>
  <si>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j</t>
  </si>
  <si>
    <t xml:space="preserve">G</t>
  </si>
  <si>
    <r>
      <rPr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y</t>
    </r>
  </si>
  <si>
    <t xml:space="preserve">Z</t>
  </si>
  <si>
    <t xml:space="preserve">Zpx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</si>
  <si>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</si>
  <si>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</si>
  <si>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Calibri"/>
        <family val="2"/>
        <charset val="1"/>
      </rPr>
      <t xml:space="preserve">S</t>
    </r>
    <r>
      <rPr>
        <vertAlign val="subscript"/>
        <sz val="11"/>
        <color rgb="FF000000"/>
        <rFont val="Calibri"/>
        <family val="2"/>
        <charset val="1"/>
      </rPr>
      <t xml:space="preserve">c</t>
    </r>
  </si>
  <si>
    <t xml:space="preserve">Sx Top</t>
  </si>
  <si>
    <t xml:space="preserve">U</t>
  </si>
  <si>
    <r>
      <rPr>
        <sz val="11"/>
        <color rgb="FF000000"/>
        <rFont val="Calibri"/>
        <family val="2"/>
        <charset val="1"/>
      </rPr>
      <t xml:space="preserve">1.5S</t>
    </r>
    <r>
      <rPr>
        <vertAlign val="subscript"/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</si>
  <si>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</si>
  <si>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r>
      <rPr>
        <sz val="11"/>
        <color rgb="FF000000"/>
        <rFont val="Calibri"/>
        <family val="2"/>
        <charset val="1"/>
      </rPr>
      <t xml:space="preserve">S</t>
    </r>
    <r>
      <rPr>
        <vertAlign val="subscript"/>
        <sz val="11"/>
        <color rgb="FF000000"/>
        <rFont val="Calibri"/>
        <family val="2"/>
        <charset val="1"/>
      </rPr>
      <t xml:space="preserve">t</t>
    </r>
  </si>
  <si>
    <t xml:space="preserve">Sx Bottom</t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</si>
  <si>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y</t>
    </r>
  </si>
  <si>
    <r>
      <rPr>
        <sz val="11"/>
        <color rgb="FF000000"/>
        <rFont val="Calibri"/>
        <family val="2"/>
        <charset val="1"/>
      </rPr>
      <t xml:space="preserve">1.5S</t>
    </r>
    <r>
      <rPr>
        <vertAlign val="subscript"/>
        <sz val="11"/>
        <color rgb="FF000000"/>
        <rFont val="Calibri"/>
        <family val="2"/>
        <charset val="1"/>
      </rPr>
      <t xml:space="preserve">t</t>
    </r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</si>
  <si>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np</t>
    </r>
  </si>
  <si>
    <r>
      <rPr>
        <sz val="11"/>
        <color rgb="FF000000"/>
        <rFont val="Calibri"/>
        <family val="2"/>
        <charset val="1"/>
      </rPr>
      <t xml:space="preserve">k</t>
    </r>
    <r>
      <rPr>
        <vertAlign val="subscript"/>
        <sz val="11"/>
        <color rgb="FF000000"/>
        <rFont val="Calibri"/>
        <family val="2"/>
        <charset val="1"/>
      </rPr>
      <t xml:space="preserve">y</t>
    </r>
  </si>
  <si>
    <r>
      <rPr>
        <sz val="11"/>
        <color rgb="FF000000"/>
        <rFont val="Calibri"/>
        <family val="2"/>
        <charset val="1"/>
      </rPr>
      <t xml:space="preserve">k</t>
    </r>
    <r>
      <rPr>
        <vertAlign val="subscript"/>
        <sz val="11"/>
        <color rgb="FF000000"/>
        <rFont val="Calibri"/>
        <family val="2"/>
        <charset val="1"/>
      </rPr>
      <t xml:space="preserve">z</t>
    </r>
  </si>
  <si>
    <r>
      <rPr>
        <sz val="11"/>
        <color rgb="FF000000"/>
        <rFont val="Calibri"/>
        <family val="2"/>
        <charset val="1"/>
      </rPr>
      <t xml:space="preserve">S</t>
    </r>
    <r>
      <rPr>
        <vertAlign val="subscript"/>
        <sz val="11"/>
        <color rgb="FF000000"/>
        <rFont val="Calibri"/>
        <family val="2"/>
        <charset val="1"/>
      </rPr>
      <t xml:space="preserve">xc</t>
    </r>
  </si>
  <si>
    <r>
      <rPr>
        <b val="true"/>
        <sz val="11"/>
        <color rgb="FF000000"/>
        <rFont val="Calibri"/>
        <family val="2"/>
        <charset val="1"/>
      </rPr>
      <t xml:space="preserve">Note: g</t>
    </r>
    <r>
      <rPr>
        <b val="true"/>
        <vertAlign val="subscript"/>
        <sz val="11"/>
        <color rgb="FF000000"/>
        <rFont val="Calibri"/>
        <family val="2"/>
        <charset val="1"/>
      </rPr>
      <t xml:space="preserve">o</t>
    </r>
    <r>
      <rPr>
        <b val="true"/>
        <sz val="11"/>
        <color rgb="FF000000"/>
        <rFont val="Calibri"/>
        <family val="2"/>
        <charset val="1"/>
      </rPr>
      <t xml:space="preserve"> is negative when the load is acting towards the shear centre (positive)</t>
    </r>
  </si>
  <si>
    <t xml:space="preserve">Go = Y Bot - X (see below) + Ys</t>
  </si>
  <si>
    <r>
      <rPr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o</t>
    </r>
  </si>
  <si>
    <t xml:space="preserve">Xs</t>
  </si>
  <si>
    <r>
      <rPr>
        <sz val="11"/>
        <color rgb="FF000000"/>
        <rFont val="Calibri"/>
        <family val="2"/>
        <charset val="1"/>
      </rPr>
      <t xml:space="preserve">y</t>
    </r>
    <r>
      <rPr>
        <vertAlign val="subscript"/>
        <sz val="11"/>
        <color rgb="FF000000"/>
        <rFont val="Calibri"/>
        <family val="2"/>
        <charset val="1"/>
      </rPr>
      <t xml:space="preserve">o</t>
    </r>
  </si>
  <si>
    <r>
      <rPr>
        <b val="true"/>
        <sz val="11"/>
        <color rgb="FF000000"/>
        <rFont val="Calibri"/>
        <family val="2"/>
        <charset val="1"/>
      </rPr>
      <t xml:space="preserve">M</t>
    </r>
    <r>
      <rPr>
        <b val="true"/>
        <vertAlign val="subscript"/>
        <sz val="11"/>
        <color rgb="FF000000"/>
        <rFont val="Calibri"/>
        <family val="2"/>
        <charset val="1"/>
      </rPr>
      <t xml:space="preserve">nmb</t>
    </r>
  </si>
  <si>
    <t xml:space="preserve">kNm</t>
  </si>
  <si>
    <r>
      <rPr>
        <sz val="11"/>
        <color rgb="FF000000"/>
        <rFont val="Calibri"/>
        <family val="2"/>
        <charset val="1"/>
      </rPr>
      <t xml:space="preserve">r</t>
    </r>
    <r>
      <rPr>
        <vertAlign val="subscript"/>
        <sz val="11"/>
        <color rgb="FF000000"/>
        <rFont val="Calibri"/>
        <family val="2"/>
        <charset val="1"/>
      </rPr>
      <t xml:space="preserve">o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</si>
  <si>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w</t>
    </r>
  </si>
  <si>
    <t xml:space="preserve">Beta (β)</t>
  </si>
  <si>
    <t xml:space="preserve">Negative</t>
  </si>
  <si>
    <t xml:space="preserve">Positive</t>
  </si>
  <si>
    <t xml:space="preserve">Negative - shear centre</t>
  </si>
  <si>
    <t xml:space="preserve">Positive shear centre</t>
  </si>
  <si>
    <t xml:space="preserve">Load </t>
  </si>
  <si>
    <t xml:space="preserve">Load/Ag</t>
  </si>
  <si>
    <t xml:space="preserve">Preapre 4 tables</t>
  </si>
  <si>
    <t xml:space="preserve">Sections</t>
  </si>
  <si>
    <t xml:space="preserve">Load</t>
  </si>
  <si>
    <t xml:space="preserve">Ag</t>
  </si>
  <si>
    <t xml:space="preserve">Ratio</t>
  </si>
  <si>
    <t xml:space="preserve">579-003</t>
  </si>
  <si>
    <t xml:space="preserve">579-003A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</si>
  <si>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nmb</t>
    </r>
  </si>
  <si>
    <t xml:space="preserve">Input</t>
  </si>
  <si>
    <t xml:space="preserve">M23</t>
  </si>
  <si>
    <t xml:space="preserve">J8</t>
  </si>
  <si>
    <t xml:space="preserve">B8</t>
  </si>
  <si>
    <t xml:space="preserve">M25</t>
  </si>
  <si>
    <t xml:space="preserve">M18</t>
  </si>
  <si>
    <t xml:space="preserve">Output</t>
  </si>
  <si>
    <t xml:space="preserve">Load to shear centre (X)</t>
  </si>
  <si>
    <t xml:space="preserve"> (Mirrored section)</t>
  </si>
  <si>
    <r>
      <rPr>
        <sz val="11"/>
        <color rgb="FF000000"/>
        <rFont val="Calibri"/>
        <family val="2"/>
        <charset val="1"/>
      </rPr>
      <t xml:space="preserve">G</t>
    </r>
    <r>
      <rPr>
        <vertAlign val="subscript"/>
        <sz val="11"/>
        <color rgb="FF000000"/>
        <rFont val="Calibri"/>
        <family val="2"/>
        <charset val="1"/>
      </rPr>
      <t xml:space="preserve">0</t>
    </r>
  </si>
  <si>
    <t xml:space="preserve">Centroid to load</t>
  </si>
  <si>
    <r>
      <rPr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0</t>
    </r>
  </si>
  <si>
    <t xml:space="preserve">650-027</t>
  </si>
  <si>
    <t xml:space="preserve">Mullion</t>
  </si>
  <si>
    <t xml:space="preserve">Span (m)</t>
  </si>
  <si>
    <r>
      <rPr>
        <sz val="12"/>
        <color rgb="FF000000"/>
        <rFont val="Times New Roman"/>
        <family val="1"/>
        <charset val="1"/>
      </rPr>
      <t xml:space="preserve">FEA (P</t>
    </r>
    <r>
      <rPr>
        <vertAlign val="subscript"/>
        <sz val="12"/>
        <color rgb="FF000000"/>
        <rFont val="Times New Roman"/>
        <family val="1"/>
        <charset val="1"/>
      </rPr>
      <t xml:space="preserve">FEA</t>
    </r>
    <r>
      <rPr>
        <sz val="12"/>
        <color rgb="FF000000"/>
        <rFont val="Times New Roman"/>
        <family val="1"/>
        <charset val="1"/>
      </rPr>
      <t xml:space="preserve">) (kNm)</t>
    </r>
  </si>
  <si>
    <r>
      <rPr>
        <sz val="12"/>
        <color rgb="FF000000"/>
        <rFont val="Times New Roman"/>
        <family val="1"/>
        <charset val="1"/>
      </rPr>
      <t xml:space="preserve">ADM (P</t>
    </r>
    <r>
      <rPr>
        <vertAlign val="subscript"/>
        <sz val="12"/>
        <color rgb="FF000000"/>
        <rFont val="Times New Roman"/>
        <family val="1"/>
        <charset val="1"/>
      </rPr>
      <t xml:space="preserve">Des,ADM</t>
    </r>
    <r>
      <rPr>
        <sz val="12"/>
        <color rgb="FF000000"/>
        <rFont val="Times New Roman"/>
        <family val="1"/>
        <charset val="1"/>
      </rPr>
      <t xml:space="preserve">) (kNm)</t>
    </r>
  </si>
  <si>
    <r>
      <rPr>
        <sz val="12"/>
        <color rgb="FF000000"/>
        <rFont val="Times New Roman"/>
        <family val="1"/>
        <charset val="1"/>
      </rPr>
      <t xml:space="preserve">Eurocode (P</t>
    </r>
    <r>
      <rPr>
        <vertAlign val="subscript"/>
        <sz val="12"/>
        <color rgb="FF000000"/>
        <rFont val="Times New Roman"/>
        <family val="1"/>
        <charset val="1"/>
      </rPr>
      <t xml:space="preserve">Des.Eur,M1</t>
    </r>
    <r>
      <rPr>
        <sz val="12"/>
        <color rgb="FF000000"/>
        <rFont val="Times New Roman"/>
        <family val="1"/>
        <charset val="1"/>
      </rPr>
      <t xml:space="preserve">) (kNm)</t>
    </r>
  </si>
  <si>
    <r>
      <rPr>
        <sz val="12"/>
        <color rgb="FF000000"/>
        <rFont val="Times New Roman"/>
        <family val="1"/>
        <charset val="1"/>
      </rPr>
      <t xml:space="preserve">Eurocode (P</t>
    </r>
    <r>
      <rPr>
        <vertAlign val="subscript"/>
        <sz val="12"/>
        <color rgb="FF000000"/>
        <rFont val="Times New Roman"/>
        <family val="1"/>
        <charset val="1"/>
      </rPr>
      <t xml:space="preserve">Des.Eur,M2</t>
    </r>
    <r>
      <rPr>
        <sz val="12"/>
        <color rgb="FF000000"/>
        <rFont val="Times New Roman"/>
        <family val="1"/>
        <charset val="1"/>
      </rPr>
      <t xml:space="preserve">) (kNm)</t>
    </r>
  </si>
  <si>
    <r>
      <rPr>
        <sz val="12"/>
        <color rgb="FF000000"/>
        <rFont val="Times New Roman"/>
        <family val="1"/>
        <charset val="1"/>
      </rPr>
      <t xml:space="preserve">(P</t>
    </r>
    <r>
      <rPr>
        <vertAlign val="subscript"/>
        <sz val="12"/>
        <color rgb="FF000000"/>
        <rFont val="Times New Roman"/>
        <family val="1"/>
        <charset val="1"/>
      </rPr>
      <t xml:space="preserve">FEA</t>
    </r>
    <r>
      <rPr>
        <sz val="12"/>
        <color rgb="FF000000"/>
        <rFont val="Times New Roman"/>
        <family val="1"/>
        <charset val="1"/>
      </rPr>
      <t xml:space="preserve">)/ (P</t>
    </r>
    <r>
      <rPr>
        <vertAlign val="subscript"/>
        <sz val="12"/>
        <color rgb="FF000000"/>
        <rFont val="Times New Roman"/>
        <family val="1"/>
        <charset val="1"/>
      </rPr>
      <t xml:space="preserve">Des,ADM</t>
    </r>
    <r>
      <rPr>
        <sz val="12"/>
        <color rgb="FF000000"/>
        <rFont val="Times New Roman"/>
        <family val="1"/>
        <charset val="1"/>
      </rPr>
      <t xml:space="preserve">)</t>
    </r>
  </si>
  <si>
    <r>
      <rPr>
        <sz val="12"/>
        <color rgb="FF000000"/>
        <rFont val="Times New Roman"/>
        <family val="1"/>
        <charset val="1"/>
      </rPr>
      <t xml:space="preserve">(P</t>
    </r>
    <r>
      <rPr>
        <vertAlign val="subscript"/>
        <sz val="12"/>
        <color rgb="FF000000"/>
        <rFont val="Times New Roman"/>
        <family val="1"/>
        <charset val="1"/>
      </rPr>
      <t xml:space="preserve">FEA</t>
    </r>
    <r>
      <rPr>
        <sz val="12"/>
        <color rgb="FF000000"/>
        <rFont val="Times New Roman"/>
        <family val="1"/>
        <charset val="1"/>
      </rPr>
      <t xml:space="preserve">)/ (P</t>
    </r>
    <r>
      <rPr>
        <vertAlign val="subscript"/>
        <sz val="12"/>
        <color rgb="FF000000"/>
        <rFont val="Times New Roman"/>
        <family val="1"/>
        <charset val="1"/>
      </rPr>
      <t xml:space="preserve">Des.Eur,M1</t>
    </r>
    <r>
      <rPr>
        <sz val="12"/>
        <color rgb="FF000000"/>
        <rFont val="Times New Roman"/>
        <family val="1"/>
        <charset val="1"/>
      </rPr>
      <t xml:space="preserve">)</t>
    </r>
  </si>
  <si>
    <r>
      <rPr>
        <sz val="12"/>
        <color rgb="FF000000"/>
        <rFont val="Times New Roman"/>
        <family val="1"/>
        <charset val="1"/>
      </rPr>
      <t xml:space="preserve">(P</t>
    </r>
    <r>
      <rPr>
        <vertAlign val="subscript"/>
        <sz val="12"/>
        <color rgb="FF000000"/>
        <rFont val="Times New Roman"/>
        <family val="1"/>
        <charset val="1"/>
      </rPr>
      <t xml:space="preserve">FEA</t>
    </r>
    <r>
      <rPr>
        <sz val="12"/>
        <color rgb="FF000000"/>
        <rFont val="Times New Roman"/>
        <family val="1"/>
        <charset val="1"/>
      </rPr>
      <t xml:space="preserve">)/ (P</t>
    </r>
    <r>
      <rPr>
        <vertAlign val="subscript"/>
        <sz val="12"/>
        <color rgb="FF000000"/>
        <rFont val="Times New Roman"/>
        <family val="1"/>
        <charset val="1"/>
      </rPr>
      <t xml:space="preserve">Des.Eur,M2</t>
    </r>
    <r>
      <rPr>
        <sz val="12"/>
        <color rgb="FF000000"/>
        <rFont val="Times New Roman"/>
        <family val="1"/>
        <charset val="1"/>
      </rPr>
      <t xml:space="preserve">)</t>
    </r>
  </si>
  <si>
    <t xml:space="preserve">650-028</t>
  </si>
  <si>
    <t xml:space="preserve">579-001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</si>
</sst>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"/>
    <numFmt numFmtId="167" formatCode="0.0000"/>
    <numFmt numFmtId="168" formatCode="0.00E+00"/>
    <numFmt numFmtId="169" formatCode="0.000"/>
    <numFmt numFmtId="170" formatCode="0.0000000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vertAlign val="subscript"/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sz val="12"/>
      <color rgb="FF000000"/>
      <name val="Times New Roman"/>
      <family val="1"/>
      <charset val="1"/>
    </font>
    <font>
      <vertAlign val="subscript"/>
      <sz val="12"/>
      <color rgb="FF00000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EEBF7"/>
      </patternFill>
    </fill>
    <fill>
      <patternFill patternType="solid">
        <fgColor rgb="FFFFCC99"/>
        <bgColor rgb="FFF8CBAD"/>
      </patternFill>
    </fill>
    <fill>
      <patternFill patternType="solid">
        <fgColor rgb="FFDEEBF7"/>
        <bgColor rgb="FFEDEDED"/>
      </patternFill>
    </fill>
    <fill>
      <patternFill patternType="solid">
        <fgColor rgb="FFFFD966"/>
        <bgColor rgb="FFFFCC99"/>
      </patternFill>
    </fill>
    <fill>
      <patternFill patternType="solid">
        <fgColor rgb="FFBDD7EE"/>
        <bgColor rgb="FFC6EFCE"/>
      </patternFill>
    </fill>
    <fill>
      <patternFill patternType="solid">
        <fgColor rgb="FFEDEDED"/>
        <bgColor rgb="FFDEEBF7"/>
      </patternFill>
    </fill>
    <fill>
      <patternFill patternType="solid">
        <fgColor rgb="FFF8CBAD"/>
        <bgColor rgb="FFFFCC99"/>
      </patternFill>
    </fill>
    <fill>
      <patternFill patternType="solid">
        <fgColor rgb="FFFFFFFF"/>
        <bgColor rgb="FFEDEDE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1" applyFont="true" applyBorder="tru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2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1" fillId="3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3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1" fillId="3" borderId="1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  <cellStyle name="Excel Built-in Inpu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F8CBAD"/>
      <rgbColor rgb="FF7F7F7F"/>
      <rgbColor rgb="FF9999FF"/>
      <rgbColor rgb="FF993366"/>
      <rgbColor rgb="FFEDEDED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image" Target="../media/image35.png"/><Relationship Id="rId3" Type="http://schemas.openxmlformats.org/officeDocument/2006/relationships/image" Target="../media/image36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<Relationship Id="rId3" Type="http://schemas.openxmlformats.org/officeDocument/2006/relationships/image" Target="../media/image39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40.png"/><Relationship Id="rId2" Type="http://schemas.openxmlformats.org/officeDocument/2006/relationships/image" Target="../media/image41.png"/><Relationship Id="rId3" Type="http://schemas.openxmlformats.org/officeDocument/2006/relationships/image" Target="../media/image42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<Relationship Id="rId3" Type="http://schemas.openxmlformats.org/officeDocument/2006/relationships/image" Target="../media/image4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27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28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29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30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31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32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33" name="Picture 2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34" name="Picture 3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35" name="Picture 4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36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37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38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39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40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41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42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43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44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45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46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47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4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5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7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8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10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11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13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14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16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17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18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19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20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21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22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23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32</xdr:row>
      <xdr:rowOff>0</xdr:rowOff>
    </xdr:from>
    <xdr:to>
      <xdr:col>11</xdr:col>
      <xdr:colOff>582120</xdr:colOff>
      <xdr:row>78</xdr:row>
      <xdr:rowOff>112680</xdr:rowOff>
    </xdr:to>
    <xdr:pic>
      <xdr:nvPicPr>
        <xdr:cNvPr id="24" name="Picture 1" descr=""/>
        <xdr:cNvPicPr/>
      </xdr:nvPicPr>
      <xdr:blipFill>
        <a:blip r:embed="rId1"/>
        <a:stretch/>
      </xdr:blipFill>
      <xdr:spPr>
        <a:xfrm>
          <a:off x="1581120" y="8420040"/>
          <a:ext cx="8802000" cy="88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142920</xdr:colOff>
      <xdr:row>20</xdr:row>
      <xdr:rowOff>142920</xdr:rowOff>
    </xdr:from>
    <xdr:to>
      <xdr:col>6</xdr:col>
      <xdr:colOff>249840</xdr:colOff>
      <xdr:row>28</xdr:row>
      <xdr:rowOff>457560</xdr:rowOff>
    </xdr:to>
    <xdr:pic>
      <xdr:nvPicPr>
        <xdr:cNvPr id="25" name="Picture 2" descr=""/>
        <xdr:cNvPicPr/>
      </xdr:nvPicPr>
      <xdr:blipFill>
        <a:blip r:embed="rId2"/>
        <a:stretch/>
      </xdr:blipFill>
      <xdr:spPr>
        <a:xfrm>
          <a:off x="2514600" y="4771800"/>
          <a:ext cx="2478600" cy="29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18</xdr:col>
      <xdr:colOff>11160</xdr:colOff>
      <xdr:row>76</xdr:row>
      <xdr:rowOff>151200</xdr:rowOff>
    </xdr:to>
    <xdr:pic>
      <xdr:nvPicPr>
        <xdr:cNvPr id="26" name="Picture 3" descr=""/>
        <xdr:cNvPicPr/>
      </xdr:nvPicPr>
      <xdr:blipFill>
        <a:blip r:embed="rId3"/>
        <a:stretch/>
      </xdr:blipFill>
      <xdr:spPr>
        <a:xfrm>
          <a:off x="12363120" y="9753480"/>
          <a:ext cx="4326120" cy="7199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86" zoomScaleNormal="86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1405370.84456047</v>
      </c>
      <c r="S4" s="10" t="n">
        <f aca="false">R4/10^6</f>
        <v>1.40537084456047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1800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1800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112.004442548474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50.934-5.98+14</f>
        <v>58.954</v>
      </c>
      <c r="E8" s="14" t="s">
        <v>23</v>
      </c>
      <c r="F8" s="15" t="n">
        <v>80</v>
      </c>
      <c r="I8" s="24" t="s">
        <v>24</v>
      </c>
      <c r="J8" s="25" t="n">
        <v>846.1</v>
      </c>
      <c r="L8" s="8" t="s">
        <v>25</v>
      </c>
      <c r="M8" s="25" t="n">
        <v>619800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-10.426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62881</v>
      </c>
      <c r="V9" s="11" t="s">
        <v>29</v>
      </c>
      <c r="W9" s="27" t="n">
        <v>14772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501.02</v>
      </c>
      <c r="V10" s="11" t="s">
        <v>33</v>
      </c>
      <c r="W10" s="27" t="n">
        <v>25519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21.7761396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38278.5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f aca="false">SQRT(M8/M10)</f>
        <v>35.1720963864396</v>
      </c>
      <c r="V12" s="11" t="s">
        <v>38</v>
      </c>
      <c r="W12" s="27" t="n">
        <v>25225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f aca="false">SQRT(M9/M10)</f>
        <v>11.2029446051311</v>
      </c>
      <c r="V13" s="11" t="s">
        <v>41</v>
      </c>
      <c r="W13" s="34" t="n">
        <f aca="false">1.5*W12</f>
        <v>37837.5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2.540784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2.97873489529546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25519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-8.577</v>
      </c>
      <c r="N18" s="0" t="s">
        <v>49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10.849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1.40537084456047</v>
      </c>
      <c r="S19" s="42" t="s">
        <v>52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39.4188795127745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182810000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-20.852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1.40537084456047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1.40537084456047</v>
      </c>
      <c r="Z26" s="9" t="n">
        <f aca="false">M10</f>
        <v>501.02</v>
      </c>
      <c r="AA26" s="26" t="n">
        <f aca="false">Y26*1000/Z26</f>
        <v>2.80501944944407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501.02</v>
      </c>
      <c r="S27" s="9" t="n">
        <f aca="false">M10</f>
        <v>501.02</v>
      </c>
      <c r="T27" s="9" t="n">
        <f aca="false">M10</f>
        <v>501.02</v>
      </c>
      <c r="U27" s="9" t="n">
        <f aca="false">M10</f>
        <v>501.02</v>
      </c>
      <c r="X27" s="8" t="s">
        <v>57</v>
      </c>
      <c r="Y27" s="10" t="e">
        <f aca="false">S26</f>
        <v>#REF!</v>
      </c>
      <c r="Z27" s="9" t="n">
        <f aca="false">M10</f>
        <v>501.02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2.80501944944407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501.02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501.02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2801908.90533714</v>
      </c>
      <c r="S4" s="10" t="n">
        <f aca="false">R4/10^6</f>
        <v>2.80190890533714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4200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4200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111.236129742797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91.83-33.9+12.45</f>
        <v>70.38</v>
      </c>
      <c r="E8" s="14" t="s">
        <v>23</v>
      </c>
      <c r="F8" s="15" t="n">
        <v>80</v>
      </c>
      <c r="I8" s="24" t="s">
        <v>24</v>
      </c>
      <c r="J8" s="25" t="n">
        <v>6220.8</v>
      </c>
      <c r="L8" s="8" t="s">
        <v>25</v>
      </c>
      <c r="M8" s="25" t="n">
        <v>3453800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-13.6735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450310</v>
      </c>
      <c r="V9" s="11" t="s">
        <v>29</v>
      </c>
      <c r="W9" s="27" t="n">
        <v>58966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1162.3</v>
      </c>
      <c r="V10" s="11" t="s">
        <v>33</v>
      </c>
      <c r="W10" s="27" t="n">
        <v>50182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25.34505815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75273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f aca="false">SQRT(M8/M10)</f>
        <v>54.5116683130917</v>
      </c>
      <c r="V12" s="11" t="s">
        <v>38</v>
      </c>
      <c r="W12" s="27" t="n">
        <v>37611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f aca="false">SQRT(M9/M10)</f>
        <v>19.6832440288765</v>
      </c>
      <c r="V13" s="11" t="s">
        <v>41</v>
      </c>
      <c r="W13" s="34" t="n">
        <f aca="false">1.5*W12</f>
        <v>56416.5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9.703638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3.90333209495899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50182</v>
      </c>
      <c r="Y16" s="0" t="n">
        <v>6.77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Y17" s="0" t="n">
        <v>5.94</v>
      </c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-42.273</v>
      </c>
      <c r="N18" s="0" t="s">
        <v>49</v>
      </c>
      <c r="Y18" s="0" t="n">
        <v>4.64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12.45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2.80190890533714</v>
      </c>
      <c r="S19" s="42" t="s">
        <v>52</v>
      </c>
      <c r="Y19" s="0" t="n">
        <v>3.51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Y20" s="0" t="n">
        <v>2.8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72.8076995020226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1521900000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-27.347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2.80190890533714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2.80190890533714</v>
      </c>
      <c r="Z26" s="9" t="n">
        <f aca="false">M10</f>
        <v>1162.3</v>
      </c>
      <c r="AA26" s="26" t="n">
        <f aca="false">Y26*1000/Z26</f>
        <v>2.41065895666966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1162.3</v>
      </c>
      <c r="S27" s="9" t="n">
        <f aca="false">M10</f>
        <v>1162.3</v>
      </c>
      <c r="T27" s="9" t="n">
        <f aca="false">M10</f>
        <v>1162.3</v>
      </c>
      <c r="U27" s="9" t="n">
        <f aca="false">M10</f>
        <v>1162.3</v>
      </c>
      <c r="X27" s="8" t="s">
        <v>57</v>
      </c>
      <c r="Y27" s="10" t="e">
        <f aca="false">S26</f>
        <v>#REF!</v>
      </c>
      <c r="Z27" s="9" t="n">
        <f aca="false">M10</f>
        <v>1162.3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2.41065895666966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1162.3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1162.3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82" zoomScaleNormal="82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389806.332610846</v>
      </c>
      <c r="S4" s="10" t="n">
        <f aca="false">R4/10^6</f>
        <v>0.389806332610846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4200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4200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158.882178049423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51.097-37.825+10.452</f>
        <v>23.724</v>
      </c>
      <c r="E8" s="14" t="s">
        <v>23</v>
      </c>
      <c r="F8" s="15" t="n">
        <v>80</v>
      </c>
      <c r="I8" s="24" t="s">
        <v>24</v>
      </c>
      <c r="J8" s="25" t="n">
        <v>1269.1</v>
      </c>
      <c r="L8" s="8" t="s">
        <v>25</v>
      </c>
      <c r="M8" s="25" t="n">
        <v>721880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-9.4455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71049</v>
      </c>
      <c r="V9" s="11" t="s">
        <v>29</v>
      </c>
      <c r="W9" s="27" t="n">
        <v>18530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621.92</v>
      </c>
      <c r="V10" s="11" t="s">
        <v>33</v>
      </c>
      <c r="W10" s="27" t="n">
        <v>14243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5.97482415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21364.5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f aca="false">SQRT(M8/M10)</f>
        <v>34.0694594603246</v>
      </c>
      <c r="V12" s="11" t="s">
        <v>38</v>
      </c>
      <c r="W12" s="27" t="n">
        <v>14128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f aca="false">SQRT(M9/M10)</f>
        <v>10.688376000505</v>
      </c>
      <c r="V13" s="11" t="s">
        <v>41</v>
      </c>
      <c r="W13" s="34" t="n">
        <f aca="false">1.5*W12</f>
        <v>21192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3.18716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-0.0387396449021581</v>
      </c>
      <c r="V15" s="11"/>
      <c r="W15" s="11"/>
      <c r="Z15" s="0" t="n">
        <v>1.2</v>
      </c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14243</v>
      </c>
      <c r="Z16" s="0" t="n">
        <v>0.79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Z17" s="0" t="n">
        <v>0.59</v>
      </c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8.9442</v>
      </c>
      <c r="N18" s="0" t="s">
        <v>49</v>
      </c>
      <c r="Z18" s="0" t="n">
        <v>0.47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10.452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0.389806332610846</v>
      </c>
      <c r="S19" s="42" t="s">
        <v>52</v>
      </c>
      <c r="Z19" s="0" t="n">
        <v>0.39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38.265029296825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135950000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-18.891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0.389806332610846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0.389806332610846</v>
      </c>
      <c r="Z26" s="9" t="n">
        <f aca="false">M10</f>
        <v>621.92</v>
      </c>
      <c r="AA26" s="26" t="n">
        <f aca="false">Y26*1000/Z26</f>
        <v>0.626778898589603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621.92</v>
      </c>
      <c r="S27" s="9" t="n">
        <f aca="false">M10</f>
        <v>621.92</v>
      </c>
      <c r="T27" s="9" t="n">
        <f aca="false">M10</f>
        <v>621.92</v>
      </c>
      <c r="U27" s="9" t="n">
        <f aca="false">M10</f>
        <v>621.92</v>
      </c>
      <c r="X27" s="8" t="s">
        <v>57</v>
      </c>
      <c r="Y27" s="10" t="e">
        <f aca="false">S26</f>
        <v>#REF!</v>
      </c>
      <c r="Z27" s="9" t="n">
        <f aca="false">M10</f>
        <v>621.92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0.626778898589603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621.92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621.92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1274870.35056159</v>
      </c>
      <c r="S4" s="10" t="n">
        <f aca="false">R4/10^6</f>
        <v>1.27487035056159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1800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1800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74.9680473837913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43.591-42.575+23.82</f>
        <v>24.836</v>
      </c>
      <c r="E8" s="14" t="s">
        <v>23</v>
      </c>
      <c r="F8" s="15" t="n">
        <v>80</v>
      </c>
      <c r="I8" s="24" t="s">
        <v>24</v>
      </c>
      <c r="J8" s="25" t="n">
        <v>910.53</v>
      </c>
      <c r="L8" s="8" t="s">
        <v>25</v>
      </c>
      <c r="M8" s="25" t="n">
        <v>598300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26.183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59469</v>
      </c>
      <c r="V9" s="11" t="s">
        <v>29</v>
      </c>
      <c r="W9" s="27" t="n">
        <v>15503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527.93</v>
      </c>
      <c r="V10" s="11" t="s">
        <v>33</v>
      </c>
      <c r="W10" s="27" t="n">
        <v>10371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25.4123101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15556.5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f aca="false">SQRT(M8/M10)</f>
        <v>33.6644350424792</v>
      </c>
      <c r="V12" s="11" t="s">
        <v>38</v>
      </c>
      <c r="W12" s="27" t="n">
        <v>13725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f aca="false">SQRT(M9/M10)</f>
        <v>10.6134638971472</v>
      </c>
      <c r="V13" s="11" t="s">
        <v>41</v>
      </c>
      <c r="W13" s="34" t="n">
        <f aca="false">1.5*W12</f>
        <v>20587.5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2.666516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1.22867406002126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10371</v>
      </c>
      <c r="AA16" s="0" t="n">
        <v>1.23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AA17" s="0" t="n">
        <v>0.8</v>
      </c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6.699</v>
      </c>
      <c r="N18" s="0" t="s">
        <v>49</v>
      </c>
      <c r="AA18" s="0" t="n">
        <v>0.57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-23.82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1.22867406002126</v>
      </c>
      <c r="S19" s="42" t="s">
        <v>52</v>
      </c>
      <c r="AA19" s="0" t="n">
        <v>0.44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AA20" s="0" t="n">
        <v>0.36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43.1069461180602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89722000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52.366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1.22867406002126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1.22867406002126</v>
      </c>
      <c r="Z26" s="9" t="n">
        <f aca="false">M10</f>
        <v>527.93</v>
      </c>
      <c r="AA26" s="26" t="n">
        <f aca="false">Y26*1000/Z26</f>
        <v>2.32734275381445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527.93</v>
      </c>
      <c r="S27" s="9" t="n">
        <f aca="false">M10</f>
        <v>527.93</v>
      </c>
      <c r="T27" s="9" t="n">
        <f aca="false">M10</f>
        <v>527.93</v>
      </c>
      <c r="U27" s="9" t="n">
        <f aca="false">M10</f>
        <v>527.93</v>
      </c>
      <c r="X27" s="8" t="s">
        <v>57</v>
      </c>
      <c r="Y27" s="10" t="e">
        <f aca="false">S26</f>
        <v>#REF!</v>
      </c>
      <c r="Z27" s="9" t="n">
        <f aca="false">M10</f>
        <v>527.93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2.32734275381445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527.93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527.93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A16" activeCellId="0" sqref="AA16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868947.037623079</v>
      </c>
      <c r="S4" s="10" t="n">
        <f aca="false">R4/10^6</f>
        <v>0.868947037623079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3000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3000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133.654291539763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v>76.0652</v>
      </c>
      <c r="E8" s="14" t="s">
        <v>23</v>
      </c>
      <c r="F8" s="15" t="n">
        <v>80</v>
      </c>
      <c r="I8" s="24" t="s">
        <v>24</v>
      </c>
      <c r="J8" s="25" t="n">
        <v>853.16</v>
      </c>
      <c r="L8" s="8" t="s">
        <v>25</v>
      </c>
      <c r="M8" s="25" t="n">
        <v>1810362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-5.03455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80338</v>
      </c>
      <c r="V9" s="11" t="s">
        <v>29</v>
      </c>
      <c r="W9" s="27" t="n">
        <v>29527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624</v>
      </c>
      <c r="V10" s="11" t="s">
        <v>33</v>
      </c>
      <c r="W10" s="27" t="n">
        <v>22467.8408006384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32.567157655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33701.7612009576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v>53.8629850068315</v>
      </c>
      <c r="V12" s="11" t="s">
        <v>38</v>
      </c>
      <c r="W12" s="27" t="n">
        <v>25208.9347107749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v>11.3466644822077</v>
      </c>
      <c r="V13" s="11" t="s">
        <v>41</v>
      </c>
      <c r="W13" s="34" t="n">
        <f aca="false">1.5*W12</f>
        <v>37813.4020661623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5.078644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0.711251547408221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22467.8408006384</v>
      </c>
      <c r="AA16" s="0" t="n">
        <v>2.15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AA17" s="0" t="n">
        <v>1.28</v>
      </c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18.1097</v>
      </c>
      <c r="N18" s="0" t="s">
        <v>49</v>
      </c>
      <c r="AA18" s="0" t="n">
        <v>0.87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10.2113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0.868947037623079</v>
      </c>
      <c r="S19" s="42" t="s">
        <v>52</v>
      </c>
      <c r="AA19" s="0" t="n">
        <v>0.64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AA20" s="0" t="n">
        <v>0.5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58.8404608283955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304838656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-10.0691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0.868947037623079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0.868947037623079</v>
      </c>
      <c r="Z26" s="9" t="n">
        <f aca="false">M10</f>
        <v>624</v>
      </c>
      <c r="AA26" s="26" t="n">
        <f aca="false">Y26*1000/Z26</f>
        <v>1.39254332952417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624</v>
      </c>
      <c r="S27" s="9" t="n">
        <f aca="false">M10</f>
        <v>624</v>
      </c>
      <c r="T27" s="9" t="n">
        <f aca="false">M10</f>
        <v>624</v>
      </c>
      <c r="U27" s="9" t="n">
        <f aca="false">M10</f>
        <v>624</v>
      </c>
      <c r="X27" s="8" t="s">
        <v>57</v>
      </c>
      <c r="Y27" s="10" t="e">
        <f aca="false">S26</f>
        <v>#REF!</v>
      </c>
      <c r="Z27" s="9" t="n">
        <f aca="false">M10</f>
        <v>624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1.39254332952417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624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624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6130820.78377061</v>
      </c>
      <c r="S4" s="10" t="n">
        <f aca="false">R4/10^6</f>
        <v>6.13082078377061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3600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3600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86.7973625477187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v>92.555</v>
      </c>
      <c r="E8" s="14" t="s">
        <v>23</v>
      </c>
      <c r="F8" s="15" t="n">
        <v>80</v>
      </c>
      <c r="I8" s="24" t="s">
        <v>24</v>
      </c>
      <c r="J8" s="25" t="n">
        <v>4724.6</v>
      </c>
      <c r="L8" s="8" t="s">
        <v>25</v>
      </c>
      <c r="M8" s="25" t="n">
        <v>6410700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-5.804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693870</v>
      </c>
      <c r="V9" s="11" t="s">
        <v>29</v>
      </c>
      <c r="W9" s="27" t="n">
        <v>83883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1293.3</v>
      </c>
      <c r="V10" s="11" t="s">
        <v>33</v>
      </c>
      <c r="W10" s="27" t="n">
        <v>66855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39.7982271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100282.5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v>70.4049327682881</v>
      </c>
      <c r="V12" s="11" t="s">
        <v>38</v>
      </c>
      <c r="W12" s="27" t="n">
        <v>61495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v>23.1627124985386</v>
      </c>
      <c r="V13" s="11" t="s">
        <v>41</v>
      </c>
      <c r="W13" s="34" t="n">
        <f aca="false">1.5*W12</f>
        <v>92242.5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14.427876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6.74304618880946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66855</v>
      </c>
      <c r="AA16" s="0" t="n">
        <v>10.41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AA17" s="0" t="n">
        <v>9.14</v>
      </c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-48.593</v>
      </c>
      <c r="N18" s="0" t="s">
        <v>49</v>
      </c>
      <c r="AA18" s="0" t="n">
        <v>7.91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10.055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6.13082078377061</v>
      </c>
      <c r="S19" s="42" t="s">
        <v>52</v>
      </c>
      <c r="AA19" s="0" t="n">
        <v>6.13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AA20" s="0" t="n">
        <v>4.67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89.1950025640289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4500700000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-11.608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6.13082078377061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6.13082078377061</v>
      </c>
      <c r="Z26" s="9" t="n">
        <f aca="false">M10</f>
        <v>1293.3</v>
      </c>
      <c r="AA26" s="26" t="n">
        <f aca="false">Y26*1000/Z26</f>
        <v>4.74044752475884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1293.3</v>
      </c>
      <c r="S27" s="9" t="n">
        <f aca="false">M10</f>
        <v>1293.3</v>
      </c>
      <c r="T27" s="9" t="n">
        <f aca="false">M10</f>
        <v>1293.3</v>
      </c>
      <c r="U27" s="9" t="n">
        <f aca="false">M10</f>
        <v>1293.3</v>
      </c>
      <c r="X27" s="8" t="s">
        <v>57</v>
      </c>
      <c r="Y27" s="10" t="e">
        <f aca="false">S26</f>
        <v>#REF!</v>
      </c>
      <c r="Z27" s="9" t="n">
        <f aca="false">M10</f>
        <v>1293.3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4.74044752475884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1293.3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1293.3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U27" activeCellId="0" sqref="U27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515183.405091814</v>
      </c>
      <c r="S4" s="10" t="n">
        <f aca="false">R4/10^6</f>
        <v>0.515183405091814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3000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3000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172.265522701732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v>64.3</v>
      </c>
      <c r="E8" s="14" t="s">
        <v>23</v>
      </c>
      <c r="F8" s="15" t="n">
        <v>80</v>
      </c>
      <c r="I8" s="24" t="s">
        <v>24</v>
      </c>
      <c r="J8" s="25" t="n">
        <v>1161.9994</v>
      </c>
      <c r="L8" s="8" t="s">
        <v>25</v>
      </c>
      <c r="M8" s="25" t="n">
        <v>1756481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6.4436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38566</v>
      </c>
      <c r="V9" s="11" t="s">
        <v>29</v>
      </c>
      <c r="W9" s="27" t="n">
        <v>27757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592</v>
      </c>
      <c r="V10" s="11" t="s">
        <v>33</v>
      </c>
      <c r="W10" s="27" t="n">
        <v>22128.9502461738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33.21238596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33193.4253692608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v>54.470438920723</v>
      </c>
      <c r="V12" s="11" t="s">
        <v>38</v>
      </c>
      <c r="W12" s="27" t="n">
        <v>24053.0803065243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v>8.07126199985295</v>
      </c>
      <c r="V13" s="11" t="s">
        <v>41</v>
      </c>
      <c r="W13" s="34" t="n">
        <f aca="false">1.5*W12</f>
        <v>36079.6204597865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4.774204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-0.271097453064706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22128.9502461738</v>
      </c>
      <c r="AA16" s="0" t="n">
        <v>1.14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AA17" s="0" t="n">
        <v>0.72</v>
      </c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10.4128</v>
      </c>
      <c r="N18" s="0" t="s">
        <v>49</v>
      </c>
      <c r="AA18" s="0" t="n">
        <v>0.52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2.7444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0.515183405091814</v>
      </c>
      <c r="S19" s="42" t="s">
        <v>52</v>
      </c>
      <c r="AA19" s="0" t="n">
        <v>0.4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AA20" s="0" t="n">
        <v>0.32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56.1082179514417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122729190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12.8872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0.515183405091814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0.515183405091814</v>
      </c>
      <c r="Z26" s="9" t="n">
        <f aca="false">M10</f>
        <v>592</v>
      </c>
      <c r="AA26" s="26" t="n">
        <f aca="false">Y26*1000/Z26</f>
        <v>0.870242238330767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592</v>
      </c>
      <c r="S27" s="9" t="n">
        <f aca="false">M10</f>
        <v>592</v>
      </c>
      <c r="T27" s="9" t="n">
        <f aca="false">M10</f>
        <v>592</v>
      </c>
      <c r="U27" s="9" t="n">
        <f aca="false">M10</f>
        <v>592</v>
      </c>
      <c r="X27" s="8" t="s">
        <v>57</v>
      </c>
      <c r="Y27" s="10" t="e">
        <f aca="false">S26</f>
        <v>#REF!</v>
      </c>
      <c r="Z27" s="9" t="n">
        <f aca="false">M10</f>
        <v>592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0.870242238330767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592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592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L25" activeCellId="0" sqref="L25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3679429.17116953</v>
      </c>
      <c r="S4" s="10" t="n">
        <f aca="false">R4/10^6</f>
        <v>3.67942917116953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4200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4200</v>
      </c>
      <c r="Q6" s="17"/>
      <c r="R6" s="17"/>
      <c r="S6" s="17"/>
      <c r="V6" s="11" t="s">
        <v>17</v>
      </c>
      <c r="W6" s="11" t="n">
        <v>127.924735070971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101.891221515126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v>92.36</v>
      </c>
      <c r="E8" s="14" t="s">
        <v>23</v>
      </c>
      <c r="F8" s="15" t="n">
        <v>80</v>
      </c>
      <c r="I8" s="24" t="s">
        <v>24</v>
      </c>
      <c r="J8" s="25" t="n">
        <v>5892.4</v>
      </c>
      <c r="L8" s="8" t="s">
        <v>25</v>
      </c>
      <c r="M8" s="25" t="n">
        <v>4225300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-23.862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651420</v>
      </c>
      <c r="V9" s="11" t="s">
        <v>29</v>
      </c>
      <c r="W9" s="27" t="n">
        <v>64093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1370</v>
      </c>
      <c r="V10" s="11" t="s">
        <v>33</v>
      </c>
      <c r="W10" s="27" t="n">
        <v>55291.2233868541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30.1172798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82936.8350802811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v>55.5352193111867</v>
      </c>
      <c r="V12" s="11" t="s">
        <v>38</v>
      </c>
      <c r="W12" s="27" t="n">
        <v>40019.8901307066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v>21.8057114328996</v>
      </c>
      <c r="V13" s="11" t="s">
        <v>41</v>
      </c>
      <c r="W13" s="34" t="n">
        <f aca="false">1.5*W12</f>
        <v>60029.8351960599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10.3251316537223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3.96043583592391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55291.2233868541</v>
      </c>
      <c r="AA16" s="0" t="n">
        <v>1.3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AA17" s="0" t="n">
        <v>0.72</v>
      </c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42.6125</v>
      </c>
      <c r="N18" s="0" t="s">
        <v>49</v>
      </c>
      <c r="AA18" s="0" t="n">
        <v>0.52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22.1946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3.96043583592391</v>
      </c>
      <c r="S19" s="42" t="s">
        <v>52</v>
      </c>
      <c r="AA19" s="0" t="n">
        <v>0.4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AA20" s="0" t="n">
        <v>0.32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76.6033619395813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1653100000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-47.724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3.96043583592391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3.96043583592391</v>
      </c>
      <c r="Z26" s="9" t="n">
        <f aca="false">M10</f>
        <v>1370</v>
      </c>
      <c r="AA26" s="26" t="n">
        <f aca="false">Y26*1000/Z26</f>
        <v>2.89082907731673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1370</v>
      </c>
      <c r="S27" s="9" t="n">
        <f aca="false">M10</f>
        <v>1370</v>
      </c>
      <c r="T27" s="9" t="n">
        <f aca="false">M10</f>
        <v>1370</v>
      </c>
      <c r="U27" s="9" t="n">
        <f aca="false">M10</f>
        <v>1370</v>
      </c>
      <c r="X27" s="8" t="s">
        <v>57</v>
      </c>
      <c r="Y27" s="10" t="e">
        <f aca="false">S26</f>
        <v>#REF!</v>
      </c>
      <c r="Z27" s="9" t="n">
        <f aca="false">M10</f>
        <v>1370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2.89082907731673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1370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1370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AD75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N19" activeCellId="0" sqref="N19"/>
    </sheetView>
  </sheetViews>
  <sheetFormatPr defaultRowHeight="15"/>
  <cols>
    <col collapsed="false" hidden="false" max="6" min="1" style="0" width="8.57085020242915"/>
    <col collapsed="false" hidden="false" max="7" min="7" style="55" width="9.10526315789474"/>
    <col collapsed="false" hidden="false" max="10" min="8" style="56" width="9.10526315789474"/>
    <col collapsed="false" hidden="false" max="11" min="11" style="57" width="15.6396761133603"/>
    <col collapsed="false" hidden="false" max="12" min="12" style="58" width="15.6396761133603"/>
    <col collapsed="false" hidden="false" max="13" min="13" style="14" width="19.6032388663968"/>
    <col collapsed="false" hidden="false" max="16" min="14" style="56" width="9.10526315789474"/>
    <col collapsed="false" hidden="false" max="17" min="17" style="59" width="9.10526315789474"/>
    <col collapsed="false" hidden="false" max="18" min="18" style="60" width="18.2105263157895"/>
    <col collapsed="false" hidden="false" max="19" min="19" style="55" width="9.10526315789474"/>
    <col collapsed="false" hidden="false" max="20" min="20" style="58" width="15.6396761133603"/>
    <col collapsed="false" hidden="false" max="1025" min="21" style="0" width="8.57085020242915"/>
  </cols>
  <sheetData>
    <row r="1" customFormat="false" ht="15" hidden="false" customHeight="false" outlineLevel="0" collapsed="false">
      <c r="G1" s="0"/>
      <c r="H1" s="0"/>
      <c r="I1" s="0"/>
      <c r="J1" s="61" t="s">
        <v>70</v>
      </c>
      <c r="K1" s="61"/>
      <c r="L1" s="61"/>
      <c r="M1" s="61"/>
      <c r="N1" s="61"/>
      <c r="O1" s="61"/>
      <c r="P1" s="61"/>
      <c r="Q1" s="61"/>
      <c r="R1" s="61"/>
      <c r="S1" s="61"/>
      <c r="T1" s="61"/>
    </row>
    <row r="2" customFormat="false" ht="15" hidden="false" customHeight="false" outlineLevel="0" collapsed="false">
      <c r="G2" s="0"/>
      <c r="H2" s="0"/>
      <c r="I2" s="0"/>
      <c r="J2" s="0"/>
      <c r="K2" s="0"/>
      <c r="L2" s="0"/>
      <c r="M2" s="22"/>
      <c r="N2" s="0"/>
      <c r="O2" s="0"/>
      <c r="P2" s="0"/>
      <c r="Q2" s="0"/>
      <c r="R2" s="62"/>
      <c r="S2" s="0"/>
      <c r="T2" s="0"/>
    </row>
    <row r="3" customFormat="false" ht="15" hidden="false" customHeight="false" outlineLevel="0" collapsed="false">
      <c r="G3" s="0"/>
      <c r="H3" s="0"/>
      <c r="I3" s="0"/>
      <c r="J3" s="0"/>
      <c r="K3" s="0"/>
      <c r="L3" s="0"/>
      <c r="M3" s="22"/>
      <c r="N3" s="0"/>
      <c r="O3" s="0"/>
      <c r="P3" s="0"/>
      <c r="Q3" s="0"/>
      <c r="R3" s="62"/>
      <c r="S3" s="0"/>
      <c r="T3" s="0"/>
    </row>
    <row r="4" customFormat="false" ht="15" hidden="false" customHeight="false" outlineLevel="0" collapsed="false">
      <c r="G4" s="0"/>
      <c r="H4" s="0"/>
      <c r="I4" s="0"/>
      <c r="J4" s="0"/>
      <c r="K4" s="0"/>
      <c r="L4" s="58" t="s">
        <v>71</v>
      </c>
      <c r="M4" s="22"/>
      <c r="N4" s="56" t="s">
        <v>72</v>
      </c>
      <c r="O4" s="56" t="s">
        <v>73</v>
      </c>
      <c r="P4" s="56" t="s">
        <v>74</v>
      </c>
      <c r="Q4" s="0"/>
      <c r="R4" s="63"/>
      <c r="S4" s="55" t="s">
        <v>75</v>
      </c>
      <c r="T4" s="0"/>
    </row>
    <row r="5" customFormat="false" ht="30.75" hidden="false" customHeight="false" outlineLevel="0" collapsed="false">
      <c r="G5" s="0"/>
      <c r="H5" s="56" t="s">
        <v>76</v>
      </c>
      <c r="I5" s="64" t="s">
        <v>45</v>
      </c>
      <c r="J5" s="64" t="s">
        <v>28</v>
      </c>
      <c r="K5" s="65" t="s">
        <v>77</v>
      </c>
      <c r="L5" s="66" t="s">
        <v>54</v>
      </c>
      <c r="M5" s="14" t="s">
        <v>78</v>
      </c>
      <c r="N5" s="67" t="s">
        <v>24</v>
      </c>
      <c r="O5" s="64" t="s">
        <v>79</v>
      </c>
      <c r="P5" s="64" t="s">
        <v>55</v>
      </c>
      <c r="Q5" s="68" t="s">
        <v>11</v>
      </c>
      <c r="R5" s="69" t="s">
        <v>80</v>
      </c>
      <c r="S5" s="70" t="s">
        <v>81</v>
      </c>
      <c r="T5" s="71"/>
    </row>
    <row r="6" customFormat="false" ht="16.5" hidden="false" customHeight="false" outlineLevel="0" collapsed="false">
      <c r="G6" s="72" t="s">
        <v>82</v>
      </c>
      <c r="H6" s="73" t="n">
        <v>2.13</v>
      </c>
      <c r="I6" s="74" t="n">
        <f aca="false">'650027'!$W$10</f>
        <v>22467.8408006384</v>
      </c>
      <c r="J6" s="74" t="n">
        <f aca="false">'650027'!M$9</f>
        <v>80338</v>
      </c>
      <c r="K6" s="75" t="n">
        <f aca="false">S6-R6</f>
        <v>8.8435</v>
      </c>
      <c r="L6" s="76" t="n">
        <f aca="false">'650027'!M$23</f>
        <v>304838656</v>
      </c>
      <c r="M6" s="77" t="n">
        <f aca="false">T6/2</f>
        <v>856500000</v>
      </c>
      <c r="N6" s="78" t="n">
        <f aca="false">'650027'!J$8</f>
        <v>853.16</v>
      </c>
      <c r="O6" s="74" t="n">
        <f aca="false">'650027'!B$8</f>
        <v>76.0652</v>
      </c>
      <c r="P6" s="74" t="n">
        <f aca="false">'650027'!M$25</f>
        <v>-10.0691</v>
      </c>
      <c r="Q6" s="79" t="n">
        <v>1.8</v>
      </c>
      <c r="R6" s="60" t="n">
        <v>9.2662</v>
      </c>
      <c r="S6" s="80" t="n">
        <f aca="false">'650027'!M$18</f>
        <v>18.1097</v>
      </c>
      <c r="T6" s="81" t="n">
        <v>1713000000</v>
      </c>
    </row>
    <row r="7" customFormat="false" ht="16.5" hidden="false" customHeight="false" outlineLevel="0" collapsed="false">
      <c r="G7" s="72"/>
      <c r="H7" s="82" t="n">
        <v>1.7</v>
      </c>
      <c r="I7" s="74" t="n">
        <f aca="false">'650027'!$W$10</f>
        <v>22467.8408006384</v>
      </c>
      <c r="J7" s="74" t="n">
        <f aca="false">'650027'!M$9</f>
        <v>80338</v>
      </c>
      <c r="K7" s="75" t="n">
        <f aca="false">S7-R7</f>
        <v>8.8435</v>
      </c>
      <c r="L7" s="76" t="n">
        <f aca="false">'650027'!M$23</f>
        <v>304838656</v>
      </c>
      <c r="M7" s="77" t="n">
        <f aca="false">T7/2</f>
        <v>856500000</v>
      </c>
      <c r="N7" s="78" t="n">
        <f aca="false">'650027'!J$8</f>
        <v>853.16</v>
      </c>
      <c r="O7" s="74" t="n">
        <f aca="false">'650027'!B$8</f>
        <v>76.0652</v>
      </c>
      <c r="P7" s="74" t="n">
        <f aca="false">'650027'!M$25</f>
        <v>-10.0691</v>
      </c>
      <c r="Q7" s="79" t="n">
        <v>2.4</v>
      </c>
      <c r="R7" s="60" t="n">
        <v>9.2662</v>
      </c>
      <c r="S7" s="80" t="n">
        <f aca="false">'650027'!M$18</f>
        <v>18.1097</v>
      </c>
      <c r="T7" s="81" t="n">
        <v>1713000000</v>
      </c>
    </row>
    <row r="8" customFormat="false" ht="19.5" hidden="false" customHeight="false" outlineLevel="0" collapsed="false">
      <c r="G8" s="72"/>
      <c r="H8" s="82" t="n">
        <v>1.42</v>
      </c>
      <c r="I8" s="74" t="n">
        <f aca="false">'650027'!$W$10</f>
        <v>22467.8408006384</v>
      </c>
      <c r="J8" s="74" t="n">
        <f aca="false">'650027'!M$9</f>
        <v>80338</v>
      </c>
      <c r="K8" s="75" t="n">
        <f aca="false">S8-R8</f>
        <v>8.8435</v>
      </c>
      <c r="L8" s="76" t="n">
        <f aca="false">'650027'!M$23</f>
        <v>304838656</v>
      </c>
      <c r="M8" s="77" t="n">
        <f aca="false">T8/2</f>
        <v>856500000</v>
      </c>
      <c r="N8" s="78" t="n">
        <f aca="false">'650027'!J$8</f>
        <v>853.16</v>
      </c>
      <c r="O8" s="74" t="n">
        <f aca="false">'650027'!B$8</f>
        <v>76.0652</v>
      </c>
      <c r="P8" s="74" t="n">
        <f aca="false">'650027'!M$25</f>
        <v>-10.0691</v>
      </c>
      <c r="Q8" s="79" t="n">
        <v>3</v>
      </c>
      <c r="R8" s="60" t="n">
        <v>9.2662</v>
      </c>
      <c r="S8" s="80" t="n">
        <f aca="false">'650027'!M$18</f>
        <v>18.1097</v>
      </c>
      <c r="T8" s="81" t="n">
        <v>1713000000</v>
      </c>
      <c r="V8" s="83" t="s">
        <v>83</v>
      </c>
      <c r="W8" s="84" t="s">
        <v>84</v>
      </c>
      <c r="X8" s="84" t="s">
        <v>85</v>
      </c>
      <c r="Y8" s="84" t="s">
        <v>86</v>
      </c>
      <c r="Z8" s="84" t="s">
        <v>87</v>
      </c>
      <c r="AA8" s="84" t="s">
        <v>88</v>
      </c>
      <c r="AB8" s="84" t="s">
        <v>89</v>
      </c>
      <c r="AC8" s="84" t="s">
        <v>90</v>
      </c>
      <c r="AD8" s="84" t="s">
        <v>91</v>
      </c>
    </row>
    <row r="9" customFormat="false" ht="16.5" hidden="false" customHeight="false" outlineLevel="0" collapsed="false">
      <c r="G9" s="72"/>
      <c r="H9" s="82" t="n">
        <v>1.23</v>
      </c>
      <c r="I9" s="74" t="n">
        <f aca="false">'650027'!$W$10</f>
        <v>22467.8408006384</v>
      </c>
      <c r="J9" s="74" t="n">
        <f aca="false">'650027'!M$9</f>
        <v>80338</v>
      </c>
      <c r="K9" s="75" t="n">
        <f aca="false">S9-R9</f>
        <v>8.8435</v>
      </c>
      <c r="L9" s="76" t="n">
        <f aca="false">'650027'!M$23</f>
        <v>304838656</v>
      </c>
      <c r="M9" s="77" t="n">
        <f aca="false">T9/2</f>
        <v>856500000</v>
      </c>
      <c r="N9" s="78" t="n">
        <f aca="false">'650027'!J$8</f>
        <v>853.16</v>
      </c>
      <c r="O9" s="74" t="n">
        <f aca="false">'650027'!B$8</f>
        <v>76.0652</v>
      </c>
      <c r="P9" s="74" t="n">
        <f aca="false">'650027'!M$25</f>
        <v>-10.0691</v>
      </c>
      <c r="Q9" s="79" t="n">
        <v>3.6</v>
      </c>
      <c r="R9" s="60" t="n">
        <v>9.2662</v>
      </c>
      <c r="S9" s="80" t="n">
        <f aca="false">'650027'!M$18</f>
        <v>18.1097</v>
      </c>
      <c r="T9" s="81" t="n">
        <v>1713000000</v>
      </c>
      <c r="Y9" s="85" t="n">
        <v>1.41</v>
      </c>
      <c r="Z9" s="85" t="n">
        <v>0.87</v>
      </c>
      <c r="AA9" s="85" t="n">
        <v>1.1</v>
      </c>
      <c r="AB9" s="85" t="n">
        <v>0.89</v>
      </c>
      <c r="AC9" s="85" t="n">
        <v>1.45</v>
      </c>
      <c r="AD9" s="85" t="n">
        <v>1.15</v>
      </c>
    </row>
    <row r="10" customFormat="false" ht="16.5" hidden="false" customHeight="false" outlineLevel="0" collapsed="false">
      <c r="G10" s="72"/>
      <c r="H10" s="82" t="n">
        <v>1.13</v>
      </c>
      <c r="I10" s="74" t="n">
        <f aca="false">'650027'!$W$10</f>
        <v>22467.8408006384</v>
      </c>
      <c r="J10" s="74" t="n">
        <f aca="false">'650027'!M$9</f>
        <v>80338</v>
      </c>
      <c r="K10" s="75" t="n">
        <f aca="false">S10-R10</f>
        <v>8.8435</v>
      </c>
      <c r="L10" s="76" t="n">
        <f aca="false">'650027'!M$23</f>
        <v>304838656</v>
      </c>
      <c r="M10" s="77" t="n">
        <f aca="false">T10/2</f>
        <v>856500000</v>
      </c>
      <c r="N10" s="78" t="n">
        <f aca="false">'650027'!J$8</f>
        <v>853.16</v>
      </c>
      <c r="O10" s="74" t="n">
        <f aca="false">'650027'!B$8</f>
        <v>76.0652</v>
      </c>
      <c r="P10" s="74" t="n">
        <f aca="false">'650027'!M$25</f>
        <v>-10.0691</v>
      </c>
      <c r="Q10" s="79" t="n">
        <v>4.2</v>
      </c>
      <c r="R10" s="60" t="n">
        <v>9.2662</v>
      </c>
      <c r="S10" s="80" t="n">
        <f aca="false">'650027'!M$18</f>
        <v>18.1097</v>
      </c>
      <c r="T10" s="81" t="n">
        <v>1713000000</v>
      </c>
      <c r="Y10" s="85" t="n">
        <v>0.86</v>
      </c>
      <c r="Z10" s="85" t="n">
        <v>0.58</v>
      </c>
      <c r="AA10" s="85" t="n">
        <v>0.72</v>
      </c>
      <c r="AB10" s="85" t="n">
        <v>1.09</v>
      </c>
      <c r="AC10" s="85" t="n">
        <v>1.62</v>
      </c>
      <c r="AD10" s="85" t="n">
        <v>1.31</v>
      </c>
    </row>
    <row r="11" customFormat="false" ht="16.5" hidden="false" customHeight="false" outlineLevel="0" collapsed="false">
      <c r="G11" s="72" t="s">
        <v>92</v>
      </c>
      <c r="H11" s="86" t="n">
        <v>1.43</v>
      </c>
      <c r="I11" s="74" t="n">
        <f aca="false">'650028'!$W$10</f>
        <v>22128.9502461738</v>
      </c>
      <c r="J11" s="74" t="n">
        <f aca="false">'650028'!M$9</f>
        <v>38566</v>
      </c>
      <c r="K11" s="75" t="n">
        <f aca="false">S11-R11</f>
        <v>4.0228</v>
      </c>
      <c r="L11" s="76" t="n">
        <f aca="false">'650028'!M23</f>
        <v>122729190</v>
      </c>
      <c r="M11" s="77" t="n">
        <f aca="false">T11/2</f>
        <v>289975000</v>
      </c>
      <c r="N11" s="78" t="n">
        <f aca="false">'650028'!J8</f>
        <v>1161.9994</v>
      </c>
      <c r="O11" s="74" t="n">
        <f aca="false">'650028'!B8</f>
        <v>64.3</v>
      </c>
      <c r="P11" s="74" t="n">
        <f aca="false">'650028'!M25</f>
        <v>12.8872</v>
      </c>
      <c r="Q11" s="79" t="n">
        <v>1.8</v>
      </c>
      <c r="R11" s="60" t="n">
        <v>6.39</v>
      </c>
      <c r="S11" s="80" t="n">
        <f aca="false">'650028'!M18</f>
        <v>10.4128</v>
      </c>
      <c r="T11" s="81" t="n">
        <v>579950000</v>
      </c>
      <c r="Y11" s="85" t="n">
        <v>0.61</v>
      </c>
      <c r="Z11" s="85" t="n">
        <v>0.43</v>
      </c>
      <c r="AA11" s="85" t="n">
        <v>0.51</v>
      </c>
      <c r="AB11" s="85" t="n">
        <v>1.21</v>
      </c>
      <c r="AC11" s="85" t="n">
        <v>1.72</v>
      </c>
      <c r="AD11" s="85" t="n">
        <v>1.45</v>
      </c>
    </row>
    <row r="12" customFormat="false" ht="16.5" hidden="false" customHeight="false" outlineLevel="0" collapsed="false">
      <c r="G12" s="72"/>
      <c r="H12" s="87" t="n">
        <v>1.17</v>
      </c>
      <c r="I12" s="74" t="n">
        <f aca="false">'650027'!$W$10</f>
        <v>22467.8408006384</v>
      </c>
      <c r="J12" s="74" t="n">
        <f aca="false">'650028'!M$9</f>
        <v>38566</v>
      </c>
      <c r="K12" s="75" t="n">
        <f aca="false">S12-R12</f>
        <v>4.0228</v>
      </c>
      <c r="L12" s="76" t="n">
        <f aca="false">L11</f>
        <v>122729190</v>
      </c>
      <c r="M12" s="77" t="n">
        <f aca="false">T12/2</f>
        <v>289975000</v>
      </c>
      <c r="N12" s="78" t="n">
        <f aca="false">N11</f>
        <v>1161.9994</v>
      </c>
      <c r="O12" s="74" t="n">
        <f aca="false">O11</f>
        <v>64.3</v>
      </c>
      <c r="P12" s="74" t="n">
        <f aca="false">P11</f>
        <v>12.8872</v>
      </c>
      <c r="Q12" s="79" t="n">
        <v>2.4</v>
      </c>
      <c r="R12" s="60" t="n">
        <v>6.39</v>
      </c>
      <c r="S12" s="80" t="n">
        <f aca="false">S11</f>
        <v>10.4128</v>
      </c>
      <c r="T12" s="81" t="n">
        <v>579950000</v>
      </c>
      <c r="Y12" s="85" t="n">
        <v>0.46</v>
      </c>
      <c r="Z12" s="85" t="n">
        <v>0.34</v>
      </c>
      <c r="AA12" s="85" t="n">
        <v>0.4</v>
      </c>
      <c r="AB12" s="85" t="n">
        <v>1.3</v>
      </c>
      <c r="AC12" s="85" t="n">
        <v>1.76</v>
      </c>
      <c r="AD12" s="85" t="n">
        <v>1.5</v>
      </c>
    </row>
    <row r="13" customFormat="false" ht="16.5" hidden="false" customHeight="false" outlineLevel="0" collapsed="false">
      <c r="G13" s="72"/>
      <c r="H13" s="87" t="n">
        <v>0.99</v>
      </c>
      <c r="I13" s="74" t="n">
        <f aca="false">'650027'!$W$10</f>
        <v>22467.8408006384</v>
      </c>
      <c r="J13" s="74" t="n">
        <f aca="false">'650028'!M$9</f>
        <v>38566</v>
      </c>
      <c r="K13" s="75" t="n">
        <f aca="false">S13-R13</f>
        <v>4.0228</v>
      </c>
      <c r="L13" s="76" t="n">
        <f aca="false">L12</f>
        <v>122729190</v>
      </c>
      <c r="M13" s="77" t="n">
        <f aca="false">T13/2</f>
        <v>289975000</v>
      </c>
      <c r="N13" s="78" t="n">
        <f aca="false">N12</f>
        <v>1161.9994</v>
      </c>
      <c r="O13" s="74" t="n">
        <f aca="false">O12</f>
        <v>64.3</v>
      </c>
      <c r="P13" s="74" t="n">
        <f aca="false">P12</f>
        <v>12.8872</v>
      </c>
      <c r="Q13" s="79" t="n">
        <v>3</v>
      </c>
      <c r="R13" s="60" t="n">
        <v>6.39</v>
      </c>
      <c r="S13" s="80" t="n">
        <f aca="false">S12</f>
        <v>10.4128</v>
      </c>
      <c r="T13" s="81" t="n">
        <v>579950000</v>
      </c>
      <c r="Y13" s="85"/>
      <c r="Z13" s="85"/>
      <c r="AA13" s="85"/>
      <c r="AB13" s="85"/>
      <c r="AC13" s="85"/>
      <c r="AD13" s="85"/>
    </row>
    <row r="14" customFormat="false" ht="16.5" hidden="false" customHeight="false" outlineLevel="0" collapsed="false">
      <c r="G14" s="72"/>
      <c r="H14" s="87" t="n">
        <v>0.84</v>
      </c>
      <c r="I14" s="74" t="n">
        <f aca="false">'650027'!$W$10</f>
        <v>22467.8408006384</v>
      </c>
      <c r="J14" s="74" t="n">
        <f aca="false">'650028'!M$9</f>
        <v>38566</v>
      </c>
      <c r="K14" s="75" t="n">
        <f aca="false">S14-R14</f>
        <v>4.0228</v>
      </c>
      <c r="L14" s="76" t="n">
        <f aca="false">L13</f>
        <v>122729190</v>
      </c>
      <c r="M14" s="77" t="n">
        <f aca="false">T14/2</f>
        <v>289975000</v>
      </c>
      <c r="N14" s="78" t="n">
        <f aca="false">N13</f>
        <v>1161.9994</v>
      </c>
      <c r="O14" s="74" t="n">
        <f aca="false">O13</f>
        <v>64.3</v>
      </c>
      <c r="P14" s="74" t="n">
        <f aca="false">P13</f>
        <v>12.8872</v>
      </c>
      <c r="Q14" s="79" t="n">
        <v>3.6</v>
      </c>
      <c r="R14" s="60" t="n">
        <v>6.39</v>
      </c>
      <c r="S14" s="80" t="n">
        <f aca="false">S13</f>
        <v>10.4128</v>
      </c>
      <c r="T14" s="81" t="n">
        <v>579950000</v>
      </c>
      <c r="Y14" s="85" t="n">
        <v>0.37</v>
      </c>
      <c r="Z14" s="85" t="n">
        <v>0.28</v>
      </c>
      <c r="AA14" s="85" t="n">
        <v>0.32</v>
      </c>
      <c r="AB14" s="85" t="n">
        <v>1.14</v>
      </c>
      <c r="AC14" s="85" t="n">
        <v>1.5</v>
      </c>
      <c r="AD14" s="85" t="n">
        <v>1.31</v>
      </c>
    </row>
    <row r="15" customFormat="false" ht="16.5" hidden="false" customHeight="false" outlineLevel="0" collapsed="false">
      <c r="G15" s="72"/>
      <c r="H15" s="87" t="n">
        <v>0.73</v>
      </c>
      <c r="I15" s="74" t="n">
        <f aca="false">'650027'!$W$10</f>
        <v>22467.8408006384</v>
      </c>
      <c r="J15" s="74" t="n">
        <f aca="false">'650028'!M$9</f>
        <v>38566</v>
      </c>
      <c r="K15" s="75" t="n">
        <f aca="false">S15-R15</f>
        <v>4.0228</v>
      </c>
      <c r="L15" s="76" t="n">
        <f aca="false">L14</f>
        <v>122729190</v>
      </c>
      <c r="M15" s="77" t="n">
        <f aca="false">T15/2</f>
        <v>289975000</v>
      </c>
      <c r="N15" s="78" t="n">
        <f aca="false">N14</f>
        <v>1161.9994</v>
      </c>
      <c r="O15" s="74" t="n">
        <f aca="false">O14</f>
        <v>64.3</v>
      </c>
      <c r="P15" s="74" t="n">
        <f aca="false">P14</f>
        <v>12.8872</v>
      </c>
      <c r="Q15" s="79" t="n">
        <v>4.2</v>
      </c>
      <c r="R15" s="60" t="n">
        <v>6.39</v>
      </c>
      <c r="S15" s="80" t="n">
        <f aca="false">S14</f>
        <v>10.4128</v>
      </c>
      <c r="T15" s="81" t="n">
        <v>579950000</v>
      </c>
      <c r="Y15" s="85"/>
      <c r="Z15" s="85"/>
      <c r="AA15" s="85"/>
      <c r="AB15" s="85"/>
      <c r="AC15" s="85"/>
      <c r="AD15" s="85"/>
    </row>
    <row r="16" customFormat="false" ht="16.5" hidden="false" customHeight="false" outlineLevel="0" collapsed="false">
      <c r="G16" s="72" t="s">
        <v>93</v>
      </c>
      <c r="H16" s="86" t="n">
        <v>7.93</v>
      </c>
      <c r="I16" s="74" t="n">
        <f aca="false">'579001'!$W$10</f>
        <v>55291.2233868541</v>
      </c>
      <c r="J16" s="74" t="n">
        <f aca="false">'579001'!M$9</f>
        <v>651420</v>
      </c>
      <c r="K16" s="75" t="n">
        <f aca="false">S16-R16</f>
        <v>25.4695</v>
      </c>
      <c r="L16" s="76" t="n">
        <f aca="false">'579001'!M23</f>
        <v>1653100000</v>
      </c>
      <c r="M16" s="77" t="n">
        <f aca="false">T16/2</f>
        <v>10455500000</v>
      </c>
      <c r="N16" s="78" t="n">
        <f aca="false">'579001'!J8</f>
        <v>5892.4</v>
      </c>
      <c r="O16" s="74" t="n">
        <f aca="false">'579001'!B8</f>
        <v>92.36</v>
      </c>
      <c r="P16" s="74" t="n">
        <f aca="false">'579001'!M25</f>
        <v>-47.724</v>
      </c>
      <c r="Q16" s="79" t="n">
        <v>1.8</v>
      </c>
      <c r="R16" s="60" t="n">
        <v>17.143</v>
      </c>
      <c r="S16" s="80" t="n">
        <f aca="false">'579001'!M18</f>
        <v>42.6125</v>
      </c>
      <c r="T16" s="81" t="n">
        <v>20911000000</v>
      </c>
      <c r="Y16" s="85" t="n">
        <v>2.84</v>
      </c>
      <c r="Z16" s="85" t="n">
        <v>2.5</v>
      </c>
      <c r="AA16" s="85" t="n">
        <v>2.89</v>
      </c>
      <c r="AB16" s="85" t="n">
        <v>1.25</v>
      </c>
      <c r="AC16" s="85" t="n">
        <v>1.42</v>
      </c>
      <c r="AD16" s="85" t="n">
        <v>1.22</v>
      </c>
    </row>
    <row r="17" customFormat="false" ht="16.5" hidden="false" customHeight="false" outlineLevel="0" collapsed="false">
      <c r="G17" s="72"/>
      <c r="H17" s="87" t="n">
        <v>7.32</v>
      </c>
      <c r="I17" s="74" t="n">
        <f aca="false">'579001'!$W$10</f>
        <v>55291.2233868541</v>
      </c>
      <c r="J17" s="74" t="n">
        <f aca="false">'579001'!M$9</f>
        <v>651420</v>
      </c>
      <c r="K17" s="75" t="n">
        <f aca="false">S17-R17</f>
        <v>25.4695</v>
      </c>
      <c r="L17" s="76" t="n">
        <f aca="false">L16</f>
        <v>1653100000</v>
      </c>
      <c r="M17" s="77" t="n">
        <f aca="false">T17/2</f>
        <v>10455500000</v>
      </c>
      <c r="N17" s="78" t="n">
        <f aca="false">N16</f>
        <v>5892.4</v>
      </c>
      <c r="O17" s="74" t="n">
        <f aca="false">O16</f>
        <v>92.36</v>
      </c>
      <c r="P17" s="74" t="n">
        <f aca="false">P16</f>
        <v>-47.724</v>
      </c>
      <c r="Q17" s="79" t="n">
        <v>2.4</v>
      </c>
      <c r="R17" s="60" t="n">
        <v>17.143</v>
      </c>
      <c r="S17" s="80" t="n">
        <f aca="false">S16</f>
        <v>42.6125</v>
      </c>
      <c r="T17" s="81" t="n">
        <v>20911000000</v>
      </c>
      <c r="Y17" s="85" t="n">
        <v>2.51</v>
      </c>
      <c r="Z17" s="85" t="n">
        <v>1.82</v>
      </c>
      <c r="AA17" s="85" t="n">
        <v>2.22</v>
      </c>
      <c r="AB17" s="85" t="n">
        <v>1.39</v>
      </c>
      <c r="AC17" s="85" t="n">
        <v>1.91</v>
      </c>
      <c r="AD17" s="85" t="n">
        <v>1.57</v>
      </c>
    </row>
    <row r="18" customFormat="false" ht="16.5" hidden="false" customHeight="false" outlineLevel="0" collapsed="false">
      <c r="G18" s="72"/>
      <c r="H18" s="87" t="n">
        <v>6.74</v>
      </c>
      <c r="I18" s="74" t="n">
        <f aca="false">'579001'!$W$10</f>
        <v>55291.2233868541</v>
      </c>
      <c r="J18" s="74" t="n">
        <f aca="false">'579001'!M$9</f>
        <v>651420</v>
      </c>
      <c r="K18" s="75" t="n">
        <f aca="false">S18-R18</f>
        <v>25.4695</v>
      </c>
      <c r="L18" s="76" t="n">
        <f aca="false">L17</f>
        <v>1653100000</v>
      </c>
      <c r="M18" s="77" t="n">
        <f aca="false">T18/2</f>
        <v>10455500000</v>
      </c>
      <c r="N18" s="78" t="n">
        <f aca="false">N17</f>
        <v>5892.4</v>
      </c>
      <c r="O18" s="74" t="n">
        <f aca="false">O17</f>
        <v>92.36</v>
      </c>
      <c r="P18" s="74" t="n">
        <f aca="false">P17</f>
        <v>-47.724</v>
      </c>
      <c r="Q18" s="79" t="n">
        <v>3</v>
      </c>
      <c r="R18" s="60" t="n">
        <v>17.143</v>
      </c>
      <c r="S18" s="80" t="n">
        <f aca="false">S17</f>
        <v>42.6125</v>
      </c>
      <c r="T18" s="81" t="n">
        <v>20911000000</v>
      </c>
      <c r="Y18" s="85" t="n">
        <v>2.07</v>
      </c>
      <c r="Z18" s="85" t="n">
        <v>1.38</v>
      </c>
      <c r="AA18" s="85" t="n">
        <v>1.67</v>
      </c>
      <c r="AB18" s="85" t="n">
        <v>1.71</v>
      </c>
      <c r="AC18" s="85" t="n">
        <v>2.57</v>
      </c>
      <c r="AD18" s="85" t="n">
        <v>2.12</v>
      </c>
    </row>
    <row r="19" customFormat="false" ht="16.5" hidden="false" customHeight="false" outlineLevel="0" collapsed="false">
      <c r="G19" s="72"/>
      <c r="H19" s="87" t="n">
        <v>6.2</v>
      </c>
      <c r="I19" s="74" t="n">
        <f aca="false">'579001'!$W$10</f>
        <v>55291.2233868541</v>
      </c>
      <c r="J19" s="74" t="n">
        <f aca="false">'579001'!M$9</f>
        <v>651420</v>
      </c>
      <c r="K19" s="75" t="n">
        <f aca="false">S19-R19</f>
        <v>25.4695</v>
      </c>
      <c r="L19" s="76" t="n">
        <f aca="false">L18</f>
        <v>1653100000</v>
      </c>
      <c r="M19" s="77" t="n">
        <f aca="false">T19/2</f>
        <v>10455500000</v>
      </c>
      <c r="N19" s="78" t="n">
        <f aca="false">N18</f>
        <v>5892.4</v>
      </c>
      <c r="O19" s="74" t="n">
        <f aca="false">O18</f>
        <v>92.36</v>
      </c>
      <c r="P19" s="74" t="n">
        <f aca="false">P18</f>
        <v>-47.724</v>
      </c>
      <c r="Q19" s="79" t="n">
        <v>3.6</v>
      </c>
      <c r="R19" s="60" t="n">
        <v>17.143</v>
      </c>
      <c r="S19" s="80" t="n">
        <f aca="false">S18</f>
        <v>42.6125</v>
      </c>
      <c r="T19" s="81" t="n">
        <v>20911000000</v>
      </c>
      <c r="Y19" s="85" t="n">
        <v>1.56</v>
      </c>
      <c r="Z19" s="85" t="n">
        <v>1.1</v>
      </c>
      <c r="AA19" s="85" t="n">
        <v>1.3</v>
      </c>
      <c r="AB19" s="85" t="n">
        <v>2.26</v>
      </c>
      <c r="AC19" s="85" t="n">
        <v>3.2</v>
      </c>
      <c r="AD19" s="85" t="n">
        <v>2.71</v>
      </c>
    </row>
    <row r="20" customFormat="false" ht="16.5" hidden="false" customHeight="false" outlineLevel="0" collapsed="false">
      <c r="G20" s="72"/>
      <c r="H20" s="87" t="n">
        <v>5.7</v>
      </c>
      <c r="I20" s="74" t="n">
        <f aca="false">'579001'!$W$10</f>
        <v>55291.2233868541</v>
      </c>
      <c r="J20" s="74" t="n">
        <f aca="false">'579001'!M$9</f>
        <v>651420</v>
      </c>
      <c r="K20" s="75" t="n">
        <f aca="false">S20-R20</f>
        <v>25.4695</v>
      </c>
      <c r="L20" s="76" t="n">
        <f aca="false">L19</f>
        <v>1653100000</v>
      </c>
      <c r="M20" s="77" t="n">
        <f aca="false">T20/2</f>
        <v>10455500000</v>
      </c>
      <c r="N20" s="78" t="n">
        <f aca="false">N19</f>
        <v>5892.4</v>
      </c>
      <c r="O20" s="74" t="n">
        <f aca="false">O19</f>
        <v>92.36</v>
      </c>
      <c r="P20" s="74" t="n">
        <f aca="false">P19</f>
        <v>-47.724</v>
      </c>
      <c r="Q20" s="79" t="n">
        <v>4.2</v>
      </c>
      <c r="R20" s="60" t="n">
        <v>17.143</v>
      </c>
      <c r="S20" s="80" t="n">
        <f aca="false">S19</f>
        <v>42.6125</v>
      </c>
      <c r="T20" s="81" t="n">
        <v>20911000000</v>
      </c>
      <c r="Y20" s="85" t="n">
        <v>1.25</v>
      </c>
      <c r="Z20" s="85" t="n">
        <v>0.91</v>
      </c>
      <c r="AA20" s="85" t="n">
        <v>1.05</v>
      </c>
      <c r="AB20" s="85" t="n">
        <v>2.72</v>
      </c>
      <c r="AC20" s="85" t="n">
        <v>3.74</v>
      </c>
      <c r="AD20" s="85" t="n">
        <v>3.24</v>
      </c>
    </row>
    <row r="21" customFormat="false" ht="16.5" hidden="false" customHeight="false" outlineLevel="0" collapsed="false">
      <c r="G21" s="72" t="n">
        <v>451016</v>
      </c>
      <c r="H21" s="87" t="n">
        <v>1.26</v>
      </c>
      <c r="I21" s="74" t="n">
        <f aca="false">'451016'!$W$10</f>
        <v>25519</v>
      </c>
      <c r="J21" s="74" t="n">
        <f aca="false">'451016'!M$9</f>
        <v>62881</v>
      </c>
      <c r="K21" s="75" t="n">
        <f aca="false">S21-R21</f>
        <v>-2.5559</v>
      </c>
      <c r="L21" s="76" t="n">
        <f aca="false">'451016'!M23</f>
        <v>182810000</v>
      </c>
      <c r="M21" s="77" t="n">
        <f aca="false">T21/2</f>
        <v>394230000</v>
      </c>
      <c r="N21" s="78" t="n">
        <f aca="false">'451016'!J8</f>
        <v>846.1</v>
      </c>
      <c r="O21" s="74" t="n">
        <f aca="false">'451016'!B8</f>
        <v>58.954</v>
      </c>
      <c r="P21" s="74" t="n">
        <f aca="false">'451016'!M25</f>
        <v>-20.852</v>
      </c>
      <c r="Q21" s="79" t="n">
        <v>1.8</v>
      </c>
      <c r="R21" s="60" t="n">
        <v>11.1329</v>
      </c>
      <c r="S21" s="80" t="n">
        <f aca="false">-'451016'!M18</f>
        <v>8.577</v>
      </c>
      <c r="T21" s="81" t="n">
        <v>788460000</v>
      </c>
      <c r="Y21" s="85" t="n">
        <v>5.78</v>
      </c>
      <c r="Z21" s="85" t="n">
        <v>4.84</v>
      </c>
      <c r="AA21" s="85" t="n">
        <v>6.17</v>
      </c>
      <c r="AB21" s="85" t="n">
        <v>1.09</v>
      </c>
      <c r="AC21" s="85" t="n">
        <v>1.3</v>
      </c>
      <c r="AD21" s="85" t="n">
        <v>1.02</v>
      </c>
    </row>
    <row r="22" customFormat="false" ht="16.5" hidden="false" customHeight="false" outlineLevel="0" collapsed="false">
      <c r="G22" s="72"/>
      <c r="H22" s="87" t="n">
        <v>0.94</v>
      </c>
      <c r="I22" s="74" t="n">
        <f aca="false">'451016'!$W$10</f>
        <v>25519</v>
      </c>
      <c r="J22" s="74" t="n">
        <f aca="false">'451016'!M$9</f>
        <v>62881</v>
      </c>
      <c r="K22" s="75" t="n">
        <f aca="false">S22-R22</f>
        <v>-2.5559</v>
      </c>
      <c r="L22" s="76" t="n">
        <f aca="false">L21</f>
        <v>182810000</v>
      </c>
      <c r="M22" s="77" t="n">
        <f aca="false">T22/2</f>
        <v>394230000</v>
      </c>
      <c r="N22" s="78" t="n">
        <f aca="false">N21</f>
        <v>846.1</v>
      </c>
      <c r="O22" s="74" t="n">
        <f aca="false">O21</f>
        <v>58.954</v>
      </c>
      <c r="P22" s="74" t="n">
        <f aca="false">P21</f>
        <v>-20.852</v>
      </c>
      <c r="Q22" s="79" t="n">
        <v>2.4</v>
      </c>
      <c r="R22" s="60" t="n">
        <v>11.1329</v>
      </c>
      <c r="S22" s="80" t="n">
        <f aca="false">S21</f>
        <v>8.577</v>
      </c>
      <c r="T22" s="81" t="n">
        <v>788460000</v>
      </c>
      <c r="Y22" s="85" t="n">
        <v>5.02</v>
      </c>
      <c r="Z22" s="85" t="n">
        <v>3.4</v>
      </c>
      <c r="AA22" s="85" t="n">
        <v>4.95</v>
      </c>
      <c r="AB22" s="85" t="n">
        <v>1.15</v>
      </c>
      <c r="AC22" s="85" t="n">
        <v>1.7</v>
      </c>
      <c r="AD22" s="85" t="n">
        <v>1.17</v>
      </c>
    </row>
    <row r="23" customFormat="false" ht="16.5" hidden="false" customHeight="false" outlineLevel="0" collapsed="false">
      <c r="G23" s="72"/>
      <c r="H23" s="87" t="n">
        <v>0.74</v>
      </c>
      <c r="I23" s="74" t="n">
        <f aca="false">'451016'!$W$10</f>
        <v>25519</v>
      </c>
      <c r="J23" s="74" t="n">
        <f aca="false">'451016'!M$9</f>
        <v>62881</v>
      </c>
      <c r="K23" s="75" t="n">
        <f aca="false">S23-R23</f>
        <v>-2.5559</v>
      </c>
      <c r="L23" s="76" t="n">
        <f aca="false">L22</f>
        <v>182810000</v>
      </c>
      <c r="M23" s="77" t="n">
        <f aca="false">T23/2</f>
        <v>394230000</v>
      </c>
      <c r="N23" s="78" t="n">
        <f aca="false">N22</f>
        <v>846.1</v>
      </c>
      <c r="O23" s="74" t="n">
        <f aca="false">O22</f>
        <v>58.954</v>
      </c>
      <c r="P23" s="74" t="n">
        <f aca="false">P22</f>
        <v>-20.852</v>
      </c>
      <c r="Q23" s="79" t="n">
        <v>3</v>
      </c>
      <c r="R23" s="60" t="n">
        <v>11.1329</v>
      </c>
      <c r="S23" s="80" t="n">
        <f aca="false">S22</f>
        <v>8.577</v>
      </c>
      <c r="T23" s="81" t="n">
        <v>788460000</v>
      </c>
      <c r="Y23" s="85" t="n">
        <v>3.95</v>
      </c>
      <c r="Z23" s="85" t="n">
        <v>2.53</v>
      </c>
      <c r="AA23" s="85" t="n">
        <v>3.72</v>
      </c>
      <c r="AB23" s="85" t="n">
        <v>1.34</v>
      </c>
      <c r="AC23" s="85" t="n">
        <v>2.09</v>
      </c>
      <c r="AD23" s="85" t="n">
        <v>1.42</v>
      </c>
    </row>
    <row r="24" customFormat="false" ht="16.5" hidden="false" customHeight="false" outlineLevel="0" collapsed="false">
      <c r="G24" s="72"/>
      <c r="H24" s="87" t="n">
        <v>0.6</v>
      </c>
      <c r="I24" s="74" t="n">
        <f aca="false">'451016'!$W$10</f>
        <v>25519</v>
      </c>
      <c r="J24" s="74" t="n">
        <f aca="false">'451016'!M$9</f>
        <v>62881</v>
      </c>
      <c r="K24" s="75" t="n">
        <f aca="false">S24-R24</f>
        <v>-2.5559</v>
      </c>
      <c r="L24" s="76" t="n">
        <f aca="false">L23</f>
        <v>182810000</v>
      </c>
      <c r="M24" s="77" t="n">
        <f aca="false">T24/2</f>
        <v>394230000</v>
      </c>
      <c r="N24" s="78" t="n">
        <f aca="false">N23</f>
        <v>846.1</v>
      </c>
      <c r="O24" s="74" t="n">
        <f aca="false">O23</f>
        <v>58.954</v>
      </c>
      <c r="P24" s="74" t="n">
        <f aca="false">P23</f>
        <v>-20.852</v>
      </c>
      <c r="Q24" s="79" t="n">
        <v>3.6</v>
      </c>
      <c r="R24" s="60" t="n">
        <v>11.1329</v>
      </c>
      <c r="S24" s="80" t="n">
        <f aca="false">S23</f>
        <v>8.577</v>
      </c>
      <c r="T24" s="81" t="n">
        <v>788460000</v>
      </c>
      <c r="Y24" s="85" t="n">
        <v>2.95</v>
      </c>
      <c r="Z24" s="85" t="n">
        <v>1.99</v>
      </c>
      <c r="AA24" s="85" t="n">
        <v>2.84</v>
      </c>
      <c r="AB24" s="85" t="n">
        <v>1.63</v>
      </c>
      <c r="AC24" s="85" t="n">
        <v>2.41</v>
      </c>
      <c r="AD24" s="85" t="n">
        <v>1.69</v>
      </c>
    </row>
    <row r="25" customFormat="false" ht="16.5" hidden="false" customHeight="false" outlineLevel="0" collapsed="false">
      <c r="G25" s="72"/>
      <c r="H25" s="87" t="n">
        <v>0.42</v>
      </c>
      <c r="I25" s="74" t="n">
        <f aca="false">'451016'!$W$10</f>
        <v>25519</v>
      </c>
      <c r="J25" s="74" t="n">
        <f aca="false">'451016'!M$9</f>
        <v>62881</v>
      </c>
      <c r="K25" s="75" t="n">
        <f aca="false">S25-R25</f>
        <v>-2.5559</v>
      </c>
      <c r="L25" s="76" t="n">
        <f aca="false">L24</f>
        <v>182810000</v>
      </c>
      <c r="M25" s="77" t="n">
        <f aca="false">T25/2</f>
        <v>394230000</v>
      </c>
      <c r="N25" s="78" t="n">
        <f aca="false">N24</f>
        <v>846.1</v>
      </c>
      <c r="O25" s="74" t="n">
        <f aca="false">O24</f>
        <v>58.954</v>
      </c>
      <c r="P25" s="74" t="n">
        <f aca="false">P24</f>
        <v>-20.852</v>
      </c>
      <c r="Q25" s="79" t="n">
        <v>4.2</v>
      </c>
      <c r="R25" s="60" t="n">
        <v>11.1329</v>
      </c>
      <c r="S25" s="80" t="n">
        <f aca="false">S24</f>
        <v>8.577</v>
      </c>
      <c r="T25" s="81" t="n">
        <v>788460000</v>
      </c>
      <c r="Y25" s="85" t="n">
        <v>2.33</v>
      </c>
      <c r="Z25" s="85" t="n">
        <v>1.63</v>
      </c>
      <c r="AA25" s="85" t="n">
        <v>2.25</v>
      </c>
      <c r="AB25" s="85" t="n">
        <v>1.88</v>
      </c>
      <c r="AC25" s="85" t="n">
        <v>2.69</v>
      </c>
      <c r="AD25" s="85" t="n">
        <v>1.95</v>
      </c>
    </row>
    <row r="26" customFormat="false" ht="16.5" hidden="false" customHeight="false" outlineLevel="0" collapsed="false">
      <c r="G26" s="72" t="n">
        <v>451020</v>
      </c>
      <c r="H26" s="87" t="n">
        <v>3.54</v>
      </c>
      <c r="I26" s="74" t="n">
        <f aca="false">'451020'!$W$10</f>
        <v>20616</v>
      </c>
      <c r="J26" s="74" t="n">
        <f aca="false">'451020'!M$9</f>
        <v>222600</v>
      </c>
      <c r="K26" s="75" t="n">
        <f aca="false">S26-R26</f>
        <v>-0.924700000000001</v>
      </c>
      <c r="L26" s="76" t="n">
        <f aca="false">'451020'!M23</f>
        <v>637740000</v>
      </c>
      <c r="M26" s="77" t="n">
        <f aca="false">T26/2</f>
        <v>1501050000</v>
      </c>
      <c r="N26" s="78" t="n">
        <f aca="false">'451020'!J8</f>
        <v>2559.5</v>
      </c>
      <c r="O26" s="74" t="n">
        <f aca="false">'451020'!B8</f>
        <v>63.439</v>
      </c>
      <c r="P26" s="74" t="n">
        <f aca="false">'451020'!M25</f>
        <v>-28.596</v>
      </c>
      <c r="Q26" s="79" t="n">
        <v>1.8</v>
      </c>
      <c r="R26" s="60" t="n">
        <v>18.7987</v>
      </c>
      <c r="S26" s="80" t="n">
        <f aca="false">-'451020'!M18</f>
        <v>17.874</v>
      </c>
      <c r="T26" s="81" t="n">
        <v>3002100000</v>
      </c>
      <c r="Y26" s="85" t="n">
        <v>3.23</v>
      </c>
      <c r="Z26" s="85" t="n">
        <v>1.85</v>
      </c>
      <c r="AA26" s="85" t="n">
        <v>2.44</v>
      </c>
      <c r="AB26" s="85" t="n">
        <v>0.73</v>
      </c>
      <c r="AC26" s="85" t="n">
        <v>1.27</v>
      </c>
      <c r="AD26" s="85" t="n">
        <v>0.96</v>
      </c>
    </row>
    <row r="27" customFormat="false" ht="16.5" hidden="false" customHeight="false" outlineLevel="0" collapsed="false">
      <c r="G27" s="72"/>
      <c r="H27" s="87" t="n">
        <v>3.48</v>
      </c>
      <c r="I27" s="74" t="n">
        <f aca="false">'451020'!$W$10</f>
        <v>20616</v>
      </c>
      <c r="J27" s="74" t="n">
        <f aca="false">'451020'!M$9</f>
        <v>222600</v>
      </c>
      <c r="K27" s="75" t="n">
        <f aca="false">S27-R27</f>
        <v>-0.924700000000001</v>
      </c>
      <c r="L27" s="76" t="n">
        <f aca="false">L26</f>
        <v>637740000</v>
      </c>
      <c r="M27" s="77" t="n">
        <f aca="false">T27/2</f>
        <v>1501050000</v>
      </c>
      <c r="N27" s="78" t="n">
        <f aca="false">N26</f>
        <v>2559.5</v>
      </c>
      <c r="O27" s="74" t="n">
        <f aca="false">O26</f>
        <v>63.439</v>
      </c>
      <c r="P27" s="74" t="n">
        <f aca="false">P26</f>
        <v>-28.596</v>
      </c>
      <c r="Q27" s="79" t="n">
        <v>2.4</v>
      </c>
      <c r="R27" s="60" t="n">
        <v>18.7987</v>
      </c>
      <c r="S27" s="80" t="n">
        <f aca="false">S26</f>
        <v>17.874</v>
      </c>
      <c r="T27" s="81" t="n">
        <v>3002100000</v>
      </c>
      <c r="Y27" s="85" t="n">
        <v>2.06</v>
      </c>
      <c r="Z27" s="85" t="n">
        <v>1.31</v>
      </c>
      <c r="AA27" s="85" t="n">
        <v>1.62</v>
      </c>
      <c r="AB27" s="85" t="n">
        <v>1.05</v>
      </c>
      <c r="AC27" s="85" t="n">
        <v>1.65</v>
      </c>
      <c r="AD27" s="85" t="n">
        <v>1.33</v>
      </c>
    </row>
    <row r="28" customFormat="false" ht="16.5" hidden="false" customHeight="false" outlineLevel="0" collapsed="false">
      <c r="G28" s="72"/>
      <c r="H28" s="87" t="n">
        <v>3.54</v>
      </c>
      <c r="I28" s="74" t="n">
        <f aca="false">'451020'!$W$10</f>
        <v>20616</v>
      </c>
      <c r="J28" s="74" t="n">
        <f aca="false">'451020'!M$9</f>
        <v>222600</v>
      </c>
      <c r="K28" s="75" t="n">
        <f aca="false">S28-R28</f>
        <v>-0.924700000000001</v>
      </c>
      <c r="L28" s="76" t="n">
        <f aca="false">L27</f>
        <v>637740000</v>
      </c>
      <c r="M28" s="77" t="n">
        <f aca="false">T28/2</f>
        <v>1501050000</v>
      </c>
      <c r="N28" s="78" t="n">
        <f aca="false">N27</f>
        <v>2559.5</v>
      </c>
      <c r="O28" s="74" t="n">
        <f aca="false">O27</f>
        <v>63.439</v>
      </c>
      <c r="P28" s="74" t="n">
        <f aca="false">P27</f>
        <v>-28.596</v>
      </c>
      <c r="Q28" s="79" t="n">
        <v>3</v>
      </c>
      <c r="R28" s="60" t="n">
        <v>18.7987</v>
      </c>
      <c r="S28" s="80" t="n">
        <f aca="false">S27</f>
        <v>17.874</v>
      </c>
      <c r="T28" s="81" t="n">
        <v>3002100000</v>
      </c>
      <c r="Y28" s="85" t="n">
        <v>1.49</v>
      </c>
      <c r="Z28" s="85" t="n">
        <v>1.01</v>
      </c>
      <c r="AA28" s="85" t="n">
        <v>1.2</v>
      </c>
      <c r="AB28" s="85" t="n">
        <v>1.35</v>
      </c>
      <c r="AC28" s="85" t="n">
        <v>1.99</v>
      </c>
      <c r="AD28" s="85" t="n">
        <v>1.68</v>
      </c>
    </row>
    <row r="29" customFormat="false" ht="16.5" hidden="false" customHeight="false" outlineLevel="0" collapsed="false">
      <c r="G29" s="72"/>
      <c r="H29" s="87" t="n">
        <v>3.52</v>
      </c>
      <c r="I29" s="74" t="n">
        <f aca="false">'451020'!$W$10</f>
        <v>20616</v>
      </c>
      <c r="J29" s="74" t="n">
        <f aca="false">'451020'!M$9</f>
        <v>222600</v>
      </c>
      <c r="K29" s="75" t="n">
        <f aca="false">S29-R29</f>
        <v>-0.924700000000001</v>
      </c>
      <c r="L29" s="76" t="n">
        <f aca="false">L28</f>
        <v>637740000</v>
      </c>
      <c r="M29" s="77" t="n">
        <f aca="false">T29/2</f>
        <v>1501050000</v>
      </c>
      <c r="N29" s="78" t="n">
        <f aca="false">N28</f>
        <v>2559.5</v>
      </c>
      <c r="O29" s="74" t="n">
        <f aca="false">O28</f>
        <v>63.439</v>
      </c>
      <c r="P29" s="74" t="n">
        <f aca="false">P28</f>
        <v>-28.596</v>
      </c>
      <c r="Q29" s="79" t="n">
        <v>3.6</v>
      </c>
      <c r="R29" s="60" t="n">
        <v>18.7987</v>
      </c>
      <c r="S29" s="80" t="n">
        <f aca="false">S28</f>
        <v>17.874</v>
      </c>
      <c r="T29" s="81" t="n">
        <v>3002100000</v>
      </c>
      <c r="Y29" s="85" t="n">
        <v>1.16</v>
      </c>
      <c r="Z29" s="85" t="n">
        <v>0.83</v>
      </c>
      <c r="AA29" s="85" t="n">
        <v>0.94</v>
      </c>
      <c r="AB29" s="85" t="n">
        <v>1.64</v>
      </c>
      <c r="AC29" s="85" t="n">
        <v>2.29</v>
      </c>
      <c r="AD29" s="85" t="n">
        <v>2.02</v>
      </c>
    </row>
    <row r="30" customFormat="false" ht="16.5" hidden="false" customHeight="false" outlineLevel="0" collapsed="false">
      <c r="G30" s="72"/>
      <c r="H30" s="87" t="n">
        <v>3.4</v>
      </c>
      <c r="I30" s="74" t="n">
        <f aca="false">'451020'!$W$10</f>
        <v>20616</v>
      </c>
      <c r="J30" s="74" t="n">
        <f aca="false">'451020'!M$9</f>
        <v>222600</v>
      </c>
      <c r="K30" s="75" t="n">
        <f aca="false">S30-R30</f>
        <v>-0.924700000000001</v>
      </c>
      <c r="L30" s="76" t="n">
        <f aca="false">L29</f>
        <v>637740000</v>
      </c>
      <c r="M30" s="77" t="n">
        <f aca="false">T30/2</f>
        <v>1501050000</v>
      </c>
      <c r="N30" s="78" t="n">
        <f aca="false">N29</f>
        <v>2559.5</v>
      </c>
      <c r="O30" s="74" t="n">
        <f aca="false">O29</f>
        <v>63.439</v>
      </c>
      <c r="P30" s="74" t="n">
        <f aca="false">P29</f>
        <v>-28.596</v>
      </c>
      <c r="Q30" s="79" t="n">
        <v>4.2</v>
      </c>
      <c r="R30" s="60" t="n">
        <v>18.7987</v>
      </c>
      <c r="S30" s="80" t="n">
        <f aca="false">S29</f>
        <v>17.874</v>
      </c>
      <c r="T30" s="81" t="n">
        <v>3002100000</v>
      </c>
      <c r="Y30" s="85" t="n">
        <v>0.94</v>
      </c>
      <c r="Z30" s="85" t="n">
        <v>0.71</v>
      </c>
      <c r="AA30" s="85" t="n">
        <v>0.78</v>
      </c>
      <c r="AB30" s="85" t="n">
        <v>1.96</v>
      </c>
      <c r="AC30" s="85" t="n">
        <v>2.59</v>
      </c>
      <c r="AD30" s="85" t="n">
        <v>2.36</v>
      </c>
    </row>
    <row r="31" customFormat="false" ht="16.5" hidden="false" customHeight="false" outlineLevel="0" collapsed="false">
      <c r="G31" s="72" t="n">
        <v>546001</v>
      </c>
      <c r="H31" s="87" t="n">
        <v>6.28</v>
      </c>
      <c r="I31" s="74" t="n">
        <f aca="false">'546001'!$W$10</f>
        <v>41544</v>
      </c>
      <c r="J31" s="74" t="n">
        <f aca="false">'546001'!M$9</f>
        <v>412790</v>
      </c>
      <c r="K31" s="75" t="n">
        <f aca="false">S31-R31</f>
        <v>28.1172</v>
      </c>
      <c r="L31" s="76" t="n">
        <f aca="false">'546001'!M23</f>
        <v>1323400000</v>
      </c>
      <c r="M31" s="77" t="n">
        <f aca="false">T31/2</f>
        <v>5324500000</v>
      </c>
      <c r="N31" s="78" t="n">
        <f aca="false">'546001'!J8</f>
        <v>3998.6</v>
      </c>
      <c r="O31" s="74" t="n">
        <f aca="false">'546001'!B8</f>
        <v>73.721</v>
      </c>
      <c r="P31" s="74" t="n">
        <f aca="false">'546001'!M25</f>
        <v>-32.044</v>
      </c>
      <c r="Q31" s="79" t="n">
        <v>1.8</v>
      </c>
      <c r="R31" s="60" t="n">
        <v>14.3888</v>
      </c>
      <c r="S31" s="80" t="n">
        <f aca="false">-'546001'!M18</f>
        <v>42.506</v>
      </c>
      <c r="T31" s="81" t="n">
        <v>10649000000</v>
      </c>
      <c r="Y31" s="85" t="n">
        <v>3.18</v>
      </c>
      <c r="Z31" s="85" t="n">
        <v>2.01</v>
      </c>
      <c r="AA31" s="85" t="n">
        <v>2.86</v>
      </c>
      <c r="AB31" s="85" t="n">
        <v>0.9</v>
      </c>
      <c r="AC31" s="85" t="n">
        <v>1.43</v>
      </c>
      <c r="AD31" s="85" t="n">
        <v>1</v>
      </c>
    </row>
    <row r="32" customFormat="false" ht="16.5" hidden="false" customHeight="false" outlineLevel="0" collapsed="false">
      <c r="G32" s="72"/>
      <c r="H32" s="87" t="n">
        <v>5.78</v>
      </c>
      <c r="I32" s="74" t="n">
        <f aca="false">'546001'!$W$10</f>
        <v>41544</v>
      </c>
      <c r="J32" s="74" t="n">
        <f aca="false">'546001'!M$9</f>
        <v>412790</v>
      </c>
      <c r="K32" s="75" t="n">
        <f aca="false">S32-R32</f>
        <v>28.1172</v>
      </c>
      <c r="L32" s="76" t="n">
        <f aca="false">L31</f>
        <v>1323400000</v>
      </c>
      <c r="M32" s="77" t="n">
        <f aca="false">T32/2</f>
        <v>5324500000</v>
      </c>
      <c r="N32" s="78" t="n">
        <f aca="false">N31</f>
        <v>3998.6</v>
      </c>
      <c r="O32" s="74" t="n">
        <f aca="false">O31</f>
        <v>73.721</v>
      </c>
      <c r="P32" s="74" t="n">
        <f aca="false">P31</f>
        <v>-32.044</v>
      </c>
      <c r="Q32" s="79" t="n">
        <v>2.4</v>
      </c>
      <c r="R32" s="60" t="n">
        <v>14.3888</v>
      </c>
      <c r="S32" s="80" t="n">
        <f aca="false">S31</f>
        <v>42.506</v>
      </c>
      <c r="T32" s="81" t="n">
        <v>10649000000</v>
      </c>
      <c r="Y32" s="85" t="n">
        <v>2.17</v>
      </c>
      <c r="Z32" s="85" t="n">
        <v>1.28</v>
      </c>
      <c r="AA32" s="85" t="n">
        <v>1.88</v>
      </c>
      <c r="AB32" s="85" t="n">
        <v>1.1</v>
      </c>
      <c r="AC32" s="85" t="n">
        <v>1.86</v>
      </c>
      <c r="AD32" s="85" t="n">
        <v>1.27</v>
      </c>
    </row>
    <row r="33" customFormat="false" ht="16.5" hidden="false" customHeight="false" outlineLevel="0" collapsed="false">
      <c r="G33" s="72"/>
      <c r="H33" s="87" t="n">
        <v>5.3</v>
      </c>
      <c r="I33" s="74" t="n">
        <f aca="false">'546001'!$W$10</f>
        <v>41544</v>
      </c>
      <c r="J33" s="74" t="n">
        <f aca="false">'546001'!M$9</f>
        <v>412790</v>
      </c>
      <c r="K33" s="75" t="n">
        <f aca="false">S33-R33</f>
        <v>28.1172</v>
      </c>
      <c r="L33" s="76" t="n">
        <f aca="false">L32</f>
        <v>1323400000</v>
      </c>
      <c r="M33" s="77" t="n">
        <f aca="false">T33/2</f>
        <v>5324500000</v>
      </c>
      <c r="N33" s="78" t="n">
        <f aca="false">N32</f>
        <v>3998.6</v>
      </c>
      <c r="O33" s="74" t="n">
        <f aca="false">O32</f>
        <v>73.721</v>
      </c>
      <c r="P33" s="74" t="n">
        <f aca="false">P32</f>
        <v>-32.044</v>
      </c>
      <c r="Q33" s="79" t="n">
        <v>3</v>
      </c>
      <c r="R33" s="60" t="n">
        <v>14.3888</v>
      </c>
      <c r="S33" s="80" t="n">
        <f aca="false">S32</f>
        <v>42.506</v>
      </c>
      <c r="T33" s="81" t="n">
        <v>10649000000</v>
      </c>
      <c r="Y33" s="85" t="n">
        <v>1.46</v>
      </c>
      <c r="Z33" s="85" t="n">
        <v>0.91</v>
      </c>
      <c r="AA33" s="85" t="n">
        <v>1.3</v>
      </c>
      <c r="AB33" s="85" t="n">
        <v>1.35</v>
      </c>
      <c r="AC33" s="85" t="n">
        <v>2.16</v>
      </c>
      <c r="AD33" s="85" t="n">
        <v>1.52</v>
      </c>
    </row>
    <row r="34" customFormat="false" ht="16.5" hidden="false" customHeight="false" outlineLevel="0" collapsed="false">
      <c r="G34" s="72"/>
      <c r="H34" s="87" t="n">
        <v>4.8</v>
      </c>
      <c r="I34" s="74" t="n">
        <f aca="false">'546001'!$W$10</f>
        <v>41544</v>
      </c>
      <c r="J34" s="74" t="n">
        <f aca="false">'546001'!M$9</f>
        <v>412790</v>
      </c>
      <c r="K34" s="75" t="n">
        <f aca="false">S34-R34</f>
        <v>28.1172</v>
      </c>
      <c r="L34" s="76" t="n">
        <f aca="false">L33</f>
        <v>1323400000</v>
      </c>
      <c r="M34" s="77" t="n">
        <f aca="false">T34/2</f>
        <v>5324500000</v>
      </c>
      <c r="N34" s="78" t="n">
        <f aca="false">N33</f>
        <v>3998.6</v>
      </c>
      <c r="O34" s="74" t="n">
        <f aca="false">O33</f>
        <v>73.721</v>
      </c>
      <c r="P34" s="74" t="n">
        <f aca="false">P33</f>
        <v>-32.044</v>
      </c>
      <c r="Q34" s="79" t="n">
        <v>3.6</v>
      </c>
      <c r="R34" s="60" t="n">
        <v>14.3888</v>
      </c>
      <c r="S34" s="80" t="n">
        <f aca="false">S33</f>
        <v>42.506</v>
      </c>
      <c r="T34" s="81" t="n">
        <v>10649000000</v>
      </c>
      <c r="Y34" s="85" t="n">
        <v>1.06</v>
      </c>
      <c r="Z34" s="85" t="n">
        <v>0.69</v>
      </c>
      <c r="AA34" s="85" t="n">
        <v>0.96</v>
      </c>
      <c r="AB34" s="85" t="n">
        <v>1.59</v>
      </c>
      <c r="AC34" s="85" t="n">
        <v>2.45</v>
      </c>
      <c r="AD34" s="85" t="n">
        <v>1.76</v>
      </c>
    </row>
    <row r="35" customFormat="false" ht="16.5" hidden="false" customHeight="false" outlineLevel="0" collapsed="false">
      <c r="G35" s="72"/>
      <c r="H35" s="87" t="n">
        <v>4.39</v>
      </c>
      <c r="I35" s="74" t="n">
        <f aca="false">'546001'!$W$10</f>
        <v>41544</v>
      </c>
      <c r="J35" s="74" t="n">
        <f aca="false">'546001'!M$9</f>
        <v>412790</v>
      </c>
      <c r="K35" s="75" t="n">
        <f aca="false">S35-R35</f>
        <v>28.1172</v>
      </c>
      <c r="L35" s="76" t="n">
        <f aca="false">L34</f>
        <v>1323400000</v>
      </c>
      <c r="M35" s="77" t="n">
        <f aca="false">T35/2</f>
        <v>5324500000</v>
      </c>
      <c r="N35" s="78" t="n">
        <f aca="false">N34</f>
        <v>3998.6</v>
      </c>
      <c r="O35" s="74" t="n">
        <f aca="false">O34</f>
        <v>73.721</v>
      </c>
      <c r="P35" s="74" t="n">
        <f aca="false">P34</f>
        <v>-32.044</v>
      </c>
      <c r="Q35" s="79" t="n">
        <v>4.2</v>
      </c>
      <c r="R35" s="60" t="n">
        <v>14.3888</v>
      </c>
      <c r="S35" s="80" t="n">
        <f aca="false">S34</f>
        <v>42.506</v>
      </c>
      <c r="T35" s="81" t="n">
        <v>10649000000</v>
      </c>
      <c r="Y35" s="85" t="n">
        <v>0.83</v>
      </c>
      <c r="Z35" s="85" t="n">
        <v>0.56</v>
      </c>
      <c r="AA35" s="85" t="n">
        <v>0.75</v>
      </c>
      <c r="AB35" s="85" t="n">
        <v>1.81</v>
      </c>
      <c r="AC35" s="85" t="n">
        <v>2.68</v>
      </c>
      <c r="AD35" s="85" t="n">
        <v>2</v>
      </c>
    </row>
    <row r="36" customFormat="false" ht="16.5" hidden="false" customHeight="false" outlineLevel="0" collapsed="false">
      <c r="G36" s="72" t="n">
        <v>546002</v>
      </c>
      <c r="H36" s="87" t="n">
        <v>2.35</v>
      </c>
      <c r="I36" s="74" t="n">
        <f aca="false">'546002'!$W$10</f>
        <v>32869</v>
      </c>
      <c r="J36" s="74" t="n">
        <f aca="false">'546002'!M$9</f>
        <v>120790</v>
      </c>
      <c r="K36" s="75" t="n">
        <f aca="false">S36-R36</f>
        <v>16.0068</v>
      </c>
      <c r="L36" s="76" t="n">
        <f aca="false">'546002'!M23</f>
        <v>228180000</v>
      </c>
      <c r="M36" s="77" t="n">
        <f aca="false">T36/2</f>
        <v>785200000</v>
      </c>
      <c r="N36" s="78" t="n">
        <f aca="false">'546002'!J8</f>
        <v>3227.6</v>
      </c>
      <c r="O36" s="74" t="n">
        <f aca="false">'546002'!B8</f>
        <v>73.622</v>
      </c>
      <c r="P36" s="74" t="n">
        <f aca="false">'546002'!M25</f>
        <v>-7.1365</v>
      </c>
      <c r="Q36" s="79" t="n">
        <v>1.8</v>
      </c>
      <c r="R36" s="60" t="n">
        <v>5.9762</v>
      </c>
      <c r="S36" s="80" t="n">
        <f aca="false">'546002'!M18</f>
        <v>21.983</v>
      </c>
      <c r="T36" s="81" t="n">
        <v>1570400000</v>
      </c>
      <c r="Y36" s="85" t="n">
        <v>1.49</v>
      </c>
      <c r="Z36" s="85" t="n">
        <v>0.91</v>
      </c>
      <c r="AA36" s="85" t="n">
        <v>1.12</v>
      </c>
      <c r="AB36" s="85" t="n">
        <v>1.21</v>
      </c>
      <c r="AC36" s="85" t="n">
        <v>1.98</v>
      </c>
      <c r="AD36" s="85" t="n">
        <v>1.61</v>
      </c>
    </row>
    <row r="37" customFormat="false" ht="16.5" hidden="false" customHeight="false" outlineLevel="0" collapsed="false">
      <c r="G37" s="72"/>
      <c r="H37" s="87" t="n">
        <v>2.16</v>
      </c>
      <c r="I37" s="74" t="n">
        <f aca="false">'546002'!$W$10</f>
        <v>32869</v>
      </c>
      <c r="J37" s="74" t="n">
        <f aca="false">'546002'!M$9</f>
        <v>120790</v>
      </c>
      <c r="K37" s="75" t="n">
        <f aca="false">S37-R37</f>
        <v>16.0068</v>
      </c>
      <c r="L37" s="76" t="n">
        <f aca="false">L36</f>
        <v>228180000</v>
      </c>
      <c r="M37" s="77" t="n">
        <f aca="false">T37/2</f>
        <v>785200000</v>
      </c>
      <c r="N37" s="78" t="n">
        <f aca="false">N36</f>
        <v>3227.6</v>
      </c>
      <c r="O37" s="74" t="n">
        <f aca="false">O36</f>
        <v>73.622</v>
      </c>
      <c r="P37" s="74" t="n">
        <f aca="false">P36</f>
        <v>-7.1365</v>
      </c>
      <c r="Q37" s="79" t="n">
        <v>2.4</v>
      </c>
      <c r="R37" s="60" t="n">
        <v>5.9762</v>
      </c>
      <c r="S37" s="80" t="n">
        <f aca="false">S36</f>
        <v>21.983</v>
      </c>
      <c r="T37" s="81" t="n">
        <v>1570400000</v>
      </c>
      <c r="Y37" s="85" t="n">
        <v>0.92</v>
      </c>
      <c r="Z37" s="85" t="n">
        <v>0.61</v>
      </c>
      <c r="AA37" s="85" t="n">
        <v>0.73</v>
      </c>
      <c r="AB37" s="85" t="n">
        <v>1.55</v>
      </c>
      <c r="AC37" s="85" t="n">
        <v>2.34</v>
      </c>
      <c r="AD37" s="85" t="n">
        <v>1.96</v>
      </c>
    </row>
    <row r="38" customFormat="false" ht="16.5" hidden="false" customHeight="false" outlineLevel="0" collapsed="false">
      <c r="G38" s="72"/>
      <c r="H38" s="87" t="n">
        <v>2.01</v>
      </c>
      <c r="I38" s="74" t="n">
        <f aca="false">'546002'!$W$10</f>
        <v>32869</v>
      </c>
      <c r="J38" s="74" t="n">
        <f aca="false">'546002'!M$9</f>
        <v>120790</v>
      </c>
      <c r="K38" s="75" t="n">
        <f aca="false">S38-R38</f>
        <v>16.0068</v>
      </c>
      <c r="L38" s="76" t="n">
        <f aca="false">L37</f>
        <v>228180000</v>
      </c>
      <c r="M38" s="77" t="n">
        <f aca="false">T38/2</f>
        <v>785200000</v>
      </c>
      <c r="N38" s="78" t="n">
        <f aca="false">N37</f>
        <v>3227.6</v>
      </c>
      <c r="O38" s="74" t="n">
        <f aca="false">O37</f>
        <v>73.622</v>
      </c>
      <c r="P38" s="74" t="n">
        <f aca="false">P37</f>
        <v>-7.1365</v>
      </c>
      <c r="Q38" s="79" t="n">
        <v>3</v>
      </c>
      <c r="R38" s="60" t="n">
        <v>5.9762</v>
      </c>
      <c r="S38" s="80" t="n">
        <f aca="false">S37</f>
        <v>21.983</v>
      </c>
      <c r="T38" s="81" t="n">
        <v>1570400000</v>
      </c>
      <c r="Y38" s="85" t="n">
        <v>0.65</v>
      </c>
      <c r="Z38" s="85" t="n">
        <v>0.46</v>
      </c>
      <c r="AA38" s="85" t="n">
        <v>0.53</v>
      </c>
      <c r="AB38" s="85" t="n">
        <v>1.85</v>
      </c>
      <c r="AC38" s="85" t="n">
        <v>2.61</v>
      </c>
      <c r="AD38" s="85" t="n">
        <v>2.26</v>
      </c>
    </row>
    <row r="39" customFormat="false" ht="16.5" hidden="false" customHeight="false" outlineLevel="0" collapsed="false">
      <c r="G39" s="72"/>
      <c r="H39" s="87" t="n">
        <v>1.9</v>
      </c>
      <c r="I39" s="74" t="n">
        <f aca="false">'546002'!$W$10</f>
        <v>32869</v>
      </c>
      <c r="J39" s="74" t="n">
        <f aca="false">'546002'!M$9</f>
        <v>120790</v>
      </c>
      <c r="K39" s="75" t="n">
        <f aca="false">S39-R39</f>
        <v>16.0068</v>
      </c>
      <c r="L39" s="76" t="n">
        <f aca="false">L38</f>
        <v>228180000</v>
      </c>
      <c r="M39" s="77" t="n">
        <f aca="false">T39/2</f>
        <v>785200000</v>
      </c>
      <c r="N39" s="78" t="n">
        <f aca="false">N38</f>
        <v>3227.6</v>
      </c>
      <c r="O39" s="74" t="n">
        <f aca="false">O38</f>
        <v>73.622</v>
      </c>
      <c r="P39" s="74" t="n">
        <f aca="false">P38</f>
        <v>-7.1365</v>
      </c>
      <c r="Q39" s="79" t="n">
        <v>3.6</v>
      </c>
      <c r="R39" s="60" t="n">
        <v>5.9762</v>
      </c>
      <c r="S39" s="80" t="n">
        <f aca="false">S38</f>
        <v>21.983</v>
      </c>
      <c r="T39" s="81" t="n">
        <v>1570400000</v>
      </c>
      <c r="Y39" s="85" t="n">
        <v>0.5</v>
      </c>
      <c r="Z39" s="85" t="n">
        <v>0.36</v>
      </c>
      <c r="AA39" s="85" t="n">
        <v>0.41</v>
      </c>
      <c r="AB39" s="85" t="n">
        <v>2.02</v>
      </c>
      <c r="AC39" s="85" t="n">
        <v>2.81</v>
      </c>
      <c r="AD39" s="85" t="n">
        <v>2.46</v>
      </c>
    </row>
    <row r="40" customFormat="false" ht="16.5" hidden="false" customHeight="false" outlineLevel="0" collapsed="false">
      <c r="G40" s="72"/>
      <c r="H40" s="87" t="n">
        <v>1.84</v>
      </c>
      <c r="I40" s="74" t="n">
        <f aca="false">'546002'!$W$10</f>
        <v>32869</v>
      </c>
      <c r="J40" s="74" t="n">
        <f aca="false">'546002'!M$9</f>
        <v>120790</v>
      </c>
      <c r="K40" s="75" t="n">
        <f aca="false">S40-R40</f>
        <v>16.0068</v>
      </c>
      <c r="L40" s="76" t="n">
        <f aca="false">L39</f>
        <v>228180000</v>
      </c>
      <c r="M40" s="77" t="n">
        <f aca="false">T40/2</f>
        <v>785200000</v>
      </c>
      <c r="N40" s="78" t="n">
        <f aca="false">N39</f>
        <v>3227.6</v>
      </c>
      <c r="O40" s="74" t="n">
        <f aca="false">O39</f>
        <v>73.622</v>
      </c>
      <c r="P40" s="74" t="n">
        <f aca="false">P39</f>
        <v>-7.1365</v>
      </c>
      <c r="Q40" s="79" t="n">
        <v>4.2</v>
      </c>
      <c r="R40" s="60" t="n">
        <v>5.9762</v>
      </c>
      <c r="S40" s="80" t="n">
        <f aca="false">S39</f>
        <v>21.983</v>
      </c>
      <c r="T40" s="81" t="n">
        <v>1570400000</v>
      </c>
      <c r="Y40" s="85" t="n">
        <v>0.4</v>
      </c>
      <c r="Z40" s="85" t="n">
        <v>0.3</v>
      </c>
      <c r="AA40" s="85" t="n">
        <v>0.33</v>
      </c>
      <c r="AB40" s="85" t="n">
        <v>2.2</v>
      </c>
      <c r="AC40" s="85" t="n">
        <v>2.93</v>
      </c>
      <c r="AD40" s="85" t="n">
        <v>2.67</v>
      </c>
    </row>
    <row r="41" customFormat="false" ht="16.5" hidden="false" customHeight="false" outlineLevel="0" collapsed="false">
      <c r="G41" s="72" t="n">
        <v>650501</v>
      </c>
      <c r="H41" s="87" t="n">
        <v>2.87</v>
      </c>
      <c r="I41" s="74" t="n">
        <f aca="false">'650501'!$W$10</f>
        <v>25239</v>
      </c>
      <c r="J41" s="74" t="n">
        <f aca="false">'650501'!M$9</f>
        <v>135830</v>
      </c>
      <c r="K41" s="75" t="n">
        <f aca="false">S41-R41</f>
        <v>591009987.4427</v>
      </c>
      <c r="L41" s="76" t="n">
        <f aca="false">'650501'!M18</f>
        <v>-24.734</v>
      </c>
      <c r="M41" s="77" t="n">
        <f aca="false">T41/2</f>
        <v>1730500000</v>
      </c>
      <c r="N41" s="78" t="n">
        <f aca="false">'650501'!J8</f>
        <v>1102.2</v>
      </c>
      <c r="O41" s="74" t="n">
        <f aca="false">'650501'!B8</f>
        <v>80.427</v>
      </c>
      <c r="P41" s="74" t="n">
        <f aca="false">'650501'!M25</f>
        <v>-16.173</v>
      </c>
      <c r="Q41" s="79" t="n">
        <v>1.8</v>
      </c>
      <c r="R41" s="60" t="n">
        <v>12.5573</v>
      </c>
      <c r="S41" s="80" t="n">
        <f aca="false">'650501'!M23</f>
        <v>591010000</v>
      </c>
      <c r="T41" s="81" t="n">
        <v>3461000000</v>
      </c>
      <c r="Y41" s="85" t="n">
        <v>5.88</v>
      </c>
      <c r="Z41" s="85" t="n">
        <v>4.89</v>
      </c>
      <c r="AA41" s="85" t="n">
        <v>6.2</v>
      </c>
      <c r="AB41" s="85" t="n">
        <v>0.82</v>
      </c>
      <c r="AC41" s="85" t="n">
        <v>0.98</v>
      </c>
      <c r="AD41" s="85" t="n">
        <v>0.77</v>
      </c>
    </row>
    <row r="42" customFormat="false" ht="16.5" hidden="false" customHeight="false" outlineLevel="0" collapsed="false">
      <c r="G42" s="72"/>
      <c r="H42" s="87" t="n">
        <v>2.38</v>
      </c>
      <c r="I42" s="74" t="n">
        <f aca="false">'650501'!$W$10</f>
        <v>25239</v>
      </c>
      <c r="J42" s="74" t="n">
        <f aca="false">'650501'!M$9</f>
        <v>135830</v>
      </c>
      <c r="K42" s="75" t="n">
        <f aca="false">S42-R42</f>
        <v>591009987.4427</v>
      </c>
      <c r="L42" s="76" t="n">
        <f aca="false">L41</f>
        <v>-24.734</v>
      </c>
      <c r="M42" s="77" t="n">
        <f aca="false">T42/2</f>
        <v>1730500000</v>
      </c>
      <c r="N42" s="78" t="n">
        <f aca="false">N41</f>
        <v>1102.2</v>
      </c>
      <c r="O42" s="74" t="n">
        <f aca="false">O41</f>
        <v>80.427</v>
      </c>
      <c r="P42" s="74" t="n">
        <f aca="false">P41</f>
        <v>-16.173</v>
      </c>
      <c r="Q42" s="79" t="n">
        <v>2.4</v>
      </c>
      <c r="R42" s="60" t="n">
        <v>12.5573</v>
      </c>
      <c r="S42" s="80" t="n">
        <f aca="false">S41</f>
        <v>591010000</v>
      </c>
      <c r="T42" s="81" t="n">
        <v>3461000000</v>
      </c>
      <c r="Y42" s="85" t="n">
        <v>5.09</v>
      </c>
      <c r="Z42" s="85" t="n">
        <v>3.46</v>
      </c>
      <c r="AA42" s="85" t="n">
        <v>4.97</v>
      </c>
      <c r="AB42" s="85" t="n">
        <v>0.9</v>
      </c>
      <c r="AC42" s="85" t="n">
        <v>1.32</v>
      </c>
      <c r="AD42" s="85" t="n">
        <v>0.92</v>
      </c>
    </row>
    <row r="43" customFormat="false" ht="16.5" hidden="false" customHeight="false" outlineLevel="0" collapsed="false">
      <c r="G43" s="72"/>
      <c r="H43" s="87" t="n">
        <v>1.97</v>
      </c>
      <c r="I43" s="74" t="n">
        <f aca="false">'650501'!$W$10</f>
        <v>25239</v>
      </c>
      <c r="J43" s="74" t="n">
        <f aca="false">'650501'!M$9</f>
        <v>135830</v>
      </c>
      <c r="K43" s="75" t="n">
        <f aca="false">S43-R43</f>
        <v>591009987.4427</v>
      </c>
      <c r="L43" s="76" t="n">
        <f aca="false">L42</f>
        <v>-24.734</v>
      </c>
      <c r="M43" s="77" t="n">
        <f aca="false">T43/2</f>
        <v>1730500000</v>
      </c>
      <c r="N43" s="78" t="n">
        <f aca="false">N42</f>
        <v>1102.2</v>
      </c>
      <c r="O43" s="74" t="n">
        <f aca="false">O42</f>
        <v>80.427</v>
      </c>
      <c r="P43" s="74" t="n">
        <f aca="false">P42</f>
        <v>-16.173</v>
      </c>
      <c r="Q43" s="79" t="n">
        <v>3</v>
      </c>
      <c r="R43" s="60" t="n">
        <v>12.5573</v>
      </c>
      <c r="S43" s="80" t="n">
        <f aca="false">S42</f>
        <v>591010000</v>
      </c>
      <c r="T43" s="81" t="n">
        <v>3461000000</v>
      </c>
      <c r="Y43" s="85" t="n">
        <v>4.01</v>
      </c>
      <c r="Z43" s="85" t="n">
        <v>2.57</v>
      </c>
      <c r="AA43" s="85" t="n">
        <v>3.74</v>
      </c>
      <c r="AB43" s="85" t="n">
        <v>1.07</v>
      </c>
      <c r="AC43" s="85" t="n">
        <v>1.67</v>
      </c>
      <c r="AD43" s="85" t="n">
        <v>1.15</v>
      </c>
    </row>
    <row r="44" customFormat="false" ht="16.5" hidden="false" customHeight="false" outlineLevel="0" collapsed="false">
      <c r="G44" s="72"/>
      <c r="H44" s="87" t="n">
        <v>1.69</v>
      </c>
      <c r="I44" s="74" t="n">
        <f aca="false">'650501'!$W$10</f>
        <v>25239</v>
      </c>
      <c r="J44" s="74" t="n">
        <f aca="false">'650501'!M$9</f>
        <v>135830</v>
      </c>
      <c r="K44" s="75" t="n">
        <f aca="false">S44-R44</f>
        <v>591009987.4427</v>
      </c>
      <c r="L44" s="76" t="n">
        <f aca="false">L43</f>
        <v>-24.734</v>
      </c>
      <c r="M44" s="77" t="n">
        <f aca="false">T44/2</f>
        <v>1730500000</v>
      </c>
      <c r="N44" s="78" t="n">
        <f aca="false">N43</f>
        <v>1102.2</v>
      </c>
      <c r="O44" s="74" t="n">
        <f aca="false">O43</f>
        <v>80.427</v>
      </c>
      <c r="P44" s="74" t="n">
        <f aca="false">P43</f>
        <v>-16.173</v>
      </c>
      <c r="Q44" s="79" t="n">
        <v>3.6</v>
      </c>
      <c r="R44" s="60" t="n">
        <v>12.5573</v>
      </c>
      <c r="S44" s="80" t="n">
        <f aca="false">S43</f>
        <v>591010000</v>
      </c>
      <c r="T44" s="81" t="n">
        <v>3461000000</v>
      </c>
      <c r="Y44" s="85" t="n">
        <v>3</v>
      </c>
      <c r="Z44" s="85" t="n">
        <v>2.03</v>
      </c>
      <c r="AA44" s="85" t="n">
        <v>2.87</v>
      </c>
      <c r="AB44" s="85" t="n">
        <v>1.35</v>
      </c>
      <c r="AC44" s="85" t="n">
        <v>2</v>
      </c>
      <c r="AD44" s="85" t="n">
        <v>1.41</v>
      </c>
    </row>
    <row r="45" customFormat="false" ht="16.5" hidden="false" customHeight="false" outlineLevel="0" collapsed="false">
      <c r="G45" s="72"/>
      <c r="H45" s="87" t="n">
        <v>1.5</v>
      </c>
      <c r="I45" s="74" t="n">
        <f aca="false">'650501'!$W$10</f>
        <v>25239</v>
      </c>
      <c r="J45" s="74" t="n">
        <f aca="false">'650501'!M$9</f>
        <v>135830</v>
      </c>
      <c r="K45" s="75" t="n">
        <f aca="false">S45-R45</f>
        <v>591009987.4427</v>
      </c>
      <c r="L45" s="76" t="n">
        <f aca="false">L44</f>
        <v>-24.734</v>
      </c>
      <c r="M45" s="77" t="n">
        <f aca="false">T45/2</f>
        <v>1730500000</v>
      </c>
      <c r="N45" s="78" t="n">
        <f aca="false">N44</f>
        <v>1102.2</v>
      </c>
      <c r="O45" s="74" t="n">
        <f aca="false">O44</f>
        <v>80.427</v>
      </c>
      <c r="P45" s="74" t="n">
        <f aca="false">P44</f>
        <v>-16.173</v>
      </c>
      <c r="Q45" s="79" t="n">
        <v>4.2</v>
      </c>
      <c r="R45" s="60" t="n">
        <v>12.5573</v>
      </c>
      <c r="S45" s="80" t="n">
        <f aca="false">S44</f>
        <v>591010000</v>
      </c>
      <c r="T45" s="81" t="n">
        <v>3461000000</v>
      </c>
      <c r="Y45" s="85" t="n">
        <v>2.37</v>
      </c>
      <c r="Z45" s="85" t="n">
        <v>1.67</v>
      </c>
      <c r="AA45" s="85" t="n">
        <v>2.27</v>
      </c>
      <c r="AB45" s="85" t="n">
        <v>1.65</v>
      </c>
      <c r="AC45" s="85" t="n">
        <v>2.34</v>
      </c>
      <c r="AD45" s="85" t="n">
        <v>1.72</v>
      </c>
    </row>
    <row r="46" customFormat="false" ht="16.5" hidden="false" customHeight="false" outlineLevel="0" collapsed="false">
      <c r="G46" s="72" t="n">
        <v>650502</v>
      </c>
      <c r="H46" s="87" t="n">
        <v>1.8</v>
      </c>
      <c r="I46" s="74" t="n">
        <f aca="false">'650502'!$W$10</f>
        <v>25519</v>
      </c>
      <c r="J46" s="74" t="n">
        <f aca="false">'650502'!M$9</f>
        <v>50737</v>
      </c>
      <c r="K46" s="75" t="n">
        <f aca="false">S46-R46</f>
        <v>5.0638</v>
      </c>
      <c r="L46" s="76" t="n">
        <f aca="false">'650502'!M23</f>
        <v>184960000</v>
      </c>
      <c r="M46" s="77" t="n">
        <f aca="false">T46/2</f>
        <v>398855000</v>
      </c>
      <c r="N46" s="78" t="n">
        <f aca="false">'650502'!J8</f>
        <v>1250.4</v>
      </c>
      <c r="O46" s="74" t="n">
        <f aca="false">'650502'!B8</f>
        <v>66.1069</v>
      </c>
      <c r="P46" s="74" t="n">
        <f aca="false">'650502'!M25</f>
        <v>10.03</v>
      </c>
      <c r="Q46" s="79" t="n">
        <v>1.8</v>
      </c>
      <c r="R46" s="60" t="n">
        <v>7.8002</v>
      </c>
      <c r="S46" s="80" t="n">
        <f aca="false">'650502'!M18</f>
        <v>12.864</v>
      </c>
      <c r="T46" s="81" t="n">
        <v>797710000</v>
      </c>
      <c r="Y46" s="85" t="n">
        <v>3.13</v>
      </c>
      <c r="Z46" s="85" t="n">
        <v>1.95</v>
      </c>
      <c r="AA46" s="85" t="n">
        <v>2.53</v>
      </c>
      <c r="AB46" s="85" t="n">
        <v>1.13</v>
      </c>
      <c r="AC46" s="85" t="n">
        <v>1.82</v>
      </c>
      <c r="AD46" s="85" t="n">
        <v>1.4</v>
      </c>
    </row>
    <row r="47" customFormat="false" ht="16.5" hidden="false" customHeight="false" outlineLevel="0" collapsed="false">
      <c r="G47" s="72"/>
      <c r="H47" s="87" t="n">
        <v>1.43</v>
      </c>
      <c r="I47" s="74" t="n">
        <f aca="false">'650502'!$W$10</f>
        <v>25519</v>
      </c>
      <c r="J47" s="74" t="n">
        <f aca="false">'650502'!M$9</f>
        <v>50737</v>
      </c>
      <c r="K47" s="75" t="n">
        <f aca="false">S47-R47</f>
        <v>5.0638</v>
      </c>
      <c r="L47" s="76" t="n">
        <f aca="false">L46</f>
        <v>184960000</v>
      </c>
      <c r="M47" s="77" t="n">
        <f aca="false">T47/2</f>
        <v>398855000</v>
      </c>
      <c r="N47" s="78" t="n">
        <f aca="false">N46</f>
        <v>1250.4</v>
      </c>
      <c r="O47" s="74" t="n">
        <f aca="false">O46</f>
        <v>66.1069</v>
      </c>
      <c r="P47" s="74" t="n">
        <f aca="false">P46</f>
        <v>10.03</v>
      </c>
      <c r="Q47" s="79" t="n">
        <v>2.4</v>
      </c>
      <c r="R47" s="60" t="n">
        <v>7.8002</v>
      </c>
      <c r="S47" s="80" t="n">
        <f aca="false">S46</f>
        <v>12.864</v>
      </c>
      <c r="T47" s="81" t="n">
        <v>797710000</v>
      </c>
      <c r="Y47" s="85" t="n">
        <v>2.03</v>
      </c>
      <c r="Z47" s="85" t="n">
        <v>1.39</v>
      </c>
      <c r="AA47" s="85" t="n">
        <v>1.69</v>
      </c>
      <c r="AB47" s="85" t="n">
        <v>1.5</v>
      </c>
      <c r="AC47" s="85" t="n">
        <v>2.19</v>
      </c>
      <c r="AD47" s="85" t="n">
        <v>1.8</v>
      </c>
    </row>
    <row r="48" customFormat="false" ht="16.5" hidden="false" customHeight="false" outlineLevel="0" collapsed="false">
      <c r="G48" s="72"/>
      <c r="H48" s="87" t="n">
        <v>1.2</v>
      </c>
      <c r="I48" s="74" t="n">
        <f aca="false">'650502'!$W$10</f>
        <v>25519</v>
      </c>
      <c r="J48" s="74" t="n">
        <f aca="false">'650502'!M$9</f>
        <v>50737</v>
      </c>
      <c r="K48" s="75" t="n">
        <f aca="false">S48-R48</f>
        <v>5.0638</v>
      </c>
      <c r="L48" s="76" t="n">
        <f aca="false">L47</f>
        <v>184960000</v>
      </c>
      <c r="M48" s="77" t="n">
        <f aca="false">T48/2</f>
        <v>398855000</v>
      </c>
      <c r="N48" s="78" t="n">
        <f aca="false">N47</f>
        <v>1250.4</v>
      </c>
      <c r="O48" s="74" t="n">
        <f aca="false">O47</f>
        <v>66.1069</v>
      </c>
      <c r="P48" s="74" t="n">
        <f aca="false">P47</f>
        <v>10.03</v>
      </c>
      <c r="Q48" s="79" t="n">
        <v>3</v>
      </c>
      <c r="R48" s="60" t="n">
        <v>7.8002</v>
      </c>
      <c r="S48" s="80" t="n">
        <f aca="false">S47</f>
        <v>12.864</v>
      </c>
      <c r="T48" s="81" t="n">
        <v>797710000</v>
      </c>
      <c r="Y48" s="85" t="n">
        <v>1.48</v>
      </c>
      <c r="Z48" s="85" t="n">
        <v>1.08</v>
      </c>
      <c r="AA48" s="85" t="n">
        <v>1.25</v>
      </c>
      <c r="AB48" s="85" t="n">
        <v>1.76</v>
      </c>
      <c r="AC48" s="85" t="n">
        <v>2.42</v>
      </c>
      <c r="AD48" s="85" t="n">
        <v>2.09</v>
      </c>
    </row>
    <row r="49" customFormat="false" ht="16.5" hidden="false" customHeight="false" outlineLevel="0" collapsed="false">
      <c r="G49" s="72"/>
      <c r="H49" s="87" t="n">
        <v>1.01</v>
      </c>
      <c r="I49" s="74" t="n">
        <f aca="false">'650502'!$W$10</f>
        <v>25519</v>
      </c>
      <c r="J49" s="74" t="n">
        <f aca="false">'650502'!M$9</f>
        <v>50737</v>
      </c>
      <c r="K49" s="75" t="n">
        <f aca="false">S49-R49</f>
        <v>5.0638</v>
      </c>
      <c r="L49" s="76" t="n">
        <f aca="false">L48</f>
        <v>184960000</v>
      </c>
      <c r="M49" s="77" t="n">
        <f aca="false">T49/2</f>
        <v>398855000</v>
      </c>
      <c r="N49" s="78" t="n">
        <f aca="false">N48</f>
        <v>1250.4</v>
      </c>
      <c r="O49" s="74" t="n">
        <f aca="false">O48</f>
        <v>66.1069</v>
      </c>
      <c r="P49" s="74" t="n">
        <f aca="false">P48</f>
        <v>10.03</v>
      </c>
      <c r="Q49" s="79" t="n">
        <v>3.6</v>
      </c>
      <c r="R49" s="60" t="n">
        <v>7.8002</v>
      </c>
      <c r="S49" s="80" t="n">
        <f aca="false">S48</f>
        <v>12.864</v>
      </c>
      <c r="T49" s="81" t="n">
        <v>797710000</v>
      </c>
      <c r="Y49" s="85" t="n">
        <v>1.16</v>
      </c>
      <c r="Z49" s="85" t="n">
        <v>0.88</v>
      </c>
      <c r="AA49" s="85" t="n">
        <v>0.99</v>
      </c>
      <c r="AB49" s="85" t="n">
        <v>1.94</v>
      </c>
      <c r="AC49" s="85" t="n">
        <v>2.56</v>
      </c>
      <c r="AD49" s="85" t="n">
        <v>2.27</v>
      </c>
    </row>
    <row r="50" customFormat="false" ht="16.5" hidden="false" customHeight="false" outlineLevel="0" collapsed="false">
      <c r="G50" s="72"/>
      <c r="H50" s="87" t="n">
        <v>0.88</v>
      </c>
      <c r="I50" s="74" t="n">
        <f aca="false">'650502'!$W$10</f>
        <v>25519</v>
      </c>
      <c r="J50" s="74" t="n">
        <f aca="false">'650502'!M$9</f>
        <v>50737</v>
      </c>
      <c r="K50" s="75" t="n">
        <f aca="false">S50-R50</f>
        <v>5.0638</v>
      </c>
      <c r="L50" s="76" t="n">
        <f aca="false">L49</f>
        <v>184960000</v>
      </c>
      <c r="M50" s="77" t="n">
        <f aca="false">T50/2</f>
        <v>398855000</v>
      </c>
      <c r="N50" s="78" t="n">
        <f aca="false">N49</f>
        <v>1250.4</v>
      </c>
      <c r="O50" s="74" t="n">
        <f aca="false">O49</f>
        <v>66.1069</v>
      </c>
      <c r="P50" s="74" t="n">
        <f aca="false">P49</f>
        <v>10.03</v>
      </c>
      <c r="Q50" s="79" t="n">
        <v>4.2</v>
      </c>
      <c r="R50" s="60" t="n">
        <v>7.8002</v>
      </c>
      <c r="S50" s="80" t="n">
        <f aca="false">S49</f>
        <v>12.864</v>
      </c>
      <c r="T50" s="81" t="n">
        <v>797710000</v>
      </c>
      <c r="Y50" s="85" t="n">
        <v>0.96</v>
      </c>
      <c r="Z50" s="85" t="n">
        <v>0.75</v>
      </c>
      <c r="AA50" s="85" t="n">
        <v>1.25</v>
      </c>
      <c r="AB50" s="85" t="n">
        <v>2.02</v>
      </c>
      <c r="AC50" s="85" t="n">
        <v>2.59</v>
      </c>
      <c r="AD50" s="85" t="n">
        <v>1.55</v>
      </c>
    </row>
    <row r="51" customFormat="false" ht="16.5" hidden="false" customHeight="false" outlineLevel="0" collapsed="false">
      <c r="G51" s="72" t="n">
        <v>546169</v>
      </c>
      <c r="H51" s="87" t="n">
        <v>4.8</v>
      </c>
      <c r="I51" s="74" t="n">
        <f aca="false">'546169'!$W$10</f>
        <v>41824</v>
      </c>
      <c r="J51" s="74" t="n">
        <f aca="false">'546169'!M$9</f>
        <v>416020</v>
      </c>
      <c r="K51" s="75" t="n">
        <f aca="false">S51-R51</f>
        <v>27.773</v>
      </c>
      <c r="L51" s="76" t="n">
        <f aca="false">'546169'!M23</f>
        <v>1329300000</v>
      </c>
      <c r="M51" s="77" t="n">
        <f aca="false">T51/2</f>
        <v>5272500000</v>
      </c>
      <c r="N51" s="78" t="n">
        <f aca="false">'546169'!J8</f>
        <v>4238.2</v>
      </c>
      <c r="O51" s="74" t="n">
        <f aca="false">'546169'!B8</f>
        <v>73.491</v>
      </c>
      <c r="P51" s="74" t="n">
        <f aca="false">'546169'!M25</f>
        <v>-31.781</v>
      </c>
      <c r="Q51" s="79" t="n">
        <v>1.8</v>
      </c>
      <c r="R51" s="60" t="n">
        <v>14.609</v>
      </c>
      <c r="S51" s="80" t="n">
        <f aca="false">-'546169'!M18</f>
        <v>42.382</v>
      </c>
      <c r="T51" s="81" t="n">
        <v>10545000000</v>
      </c>
      <c r="Y51" s="85" t="n">
        <v>6.77</v>
      </c>
      <c r="Z51" s="85" t="n">
        <v>5.74</v>
      </c>
      <c r="AA51" s="85" t="n">
        <v>7.22</v>
      </c>
      <c r="AB51" s="85" t="n">
        <v>0.8</v>
      </c>
      <c r="AC51" s="85" t="n">
        <v>0.94</v>
      </c>
      <c r="AD51" s="85" t="n">
        <v>0.75</v>
      </c>
    </row>
    <row r="52" customFormat="false" ht="16.5" hidden="false" customHeight="false" outlineLevel="0" collapsed="false">
      <c r="G52" s="72"/>
      <c r="H52" s="87" t="n">
        <v>4.56</v>
      </c>
      <c r="I52" s="74" t="n">
        <f aca="false">'546169'!$W$10</f>
        <v>41824</v>
      </c>
      <c r="J52" s="74" t="n">
        <f aca="false">'546169'!M$9</f>
        <v>416020</v>
      </c>
      <c r="K52" s="75" t="n">
        <f aca="false">S52-R52</f>
        <v>27.773</v>
      </c>
      <c r="L52" s="76" t="n">
        <f aca="false">L51</f>
        <v>1329300000</v>
      </c>
      <c r="M52" s="77" t="n">
        <f aca="false">T52/2</f>
        <v>5272500000</v>
      </c>
      <c r="N52" s="78" t="n">
        <f aca="false">N51</f>
        <v>4238.2</v>
      </c>
      <c r="O52" s="74" t="n">
        <f aca="false">O51</f>
        <v>73.491</v>
      </c>
      <c r="P52" s="74" t="n">
        <f aca="false">P51</f>
        <v>-31.781</v>
      </c>
      <c r="Q52" s="79" t="n">
        <v>2.4</v>
      </c>
      <c r="R52" s="60" t="n">
        <v>14.609</v>
      </c>
      <c r="S52" s="80" t="n">
        <f aca="false">S51</f>
        <v>42.382</v>
      </c>
      <c r="T52" s="81" t="n">
        <v>10545000000</v>
      </c>
      <c r="Y52" s="85" t="n">
        <v>5.94</v>
      </c>
      <c r="Z52" s="85" t="n">
        <v>4.08</v>
      </c>
      <c r="AA52" s="85" t="n">
        <v>5.62</v>
      </c>
      <c r="AB52" s="85" t="n">
        <v>1.02</v>
      </c>
      <c r="AC52" s="85" t="n">
        <v>1.48</v>
      </c>
      <c r="AD52" s="85" t="n">
        <v>1.07</v>
      </c>
    </row>
    <row r="53" customFormat="false" ht="16.5" hidden="false" customHeight="false" outlineLevel="0" collapsed="false">
      <c r="G53" s="72"/>
      <c r="H53" s="87" t="n">
        <v>4.3</v>
      </c>
      <c r="I53" s="74" t="n">
        <f aca="false">'546169'!$W$10</f>
        <v>41824</v>
      </c>
      <c r="J53" s="74" t="n">
        <f aca="false">'546169'!M$9</f>
        <v>416020</v>
      </c>
      <c r="K53" s="75" t="n">
        <f aca="false">S53-R53</f>
        <v>27.773</v>
      </c>
      <c r="L53" s="76" t="n">
        <f aca="false">L52</f>
        <v>1329300000</v>
      </c>
      <c r="M53" s="77" t="n">
        <f aca="false">T53/2</f>
        <v>5272500000</v>
      </c>
      <c r="N53" s="78" t="n">
        <f aca="false">N52</f>
        <v>4238.2</v>
      </c>
      <c r="O53" s="74" t="n">
        <f aca="false">O52</f>
        <v>73.491</v>
      </c>
      <c r="P53" s="74" t="n">
        <f aca="false">P52</f>
        <v>-31.781</v>
      </c>
      <c r="Q53" s="79" t="n">
        <v>3</v>
      </c>
      <c r="R53" s="60" t="n">
        <v>14.609</v>
      </c>
      <c r="S53" s="80" t="n">
        <f aca="false">S52</f>
        <v>42.382</v>
      </c>
      <c r="T53" s="81" t="n">
        <v>10545000000</v>
      </c>
      <c r="Y53" s="85" t="n">
        <v>4.64</v>
      </c>
      <c r="Z53" s="85" t="n">
        <v>3.07</v>
      </c>
      <c r="AA53" s="85" t="n">
        <v>4.2</v>
      </c>
      <c r="AB53" s="85" t="n">
        <v>1.18</v>
      </c>
      <c r="AC53" s="85" t="n">
        <v>1.79</v>
      </c>
      <c r="AD53" s="85" t="n">
        <v>1.3</v>
      </c>
    </row>
    <row r="54" customFormat="false" ht="16.5" hidden="false" customHeight="false" outlineLevel="0" collapsed="false">
      <c r="G54" s="72"/>
      <c r="H54" s="87" t="n">
        <v>4.06</v>
      </c>
      <c r="I54" s="74" t="n">
        <f aca="false">'546169'!$W$10</f>
        <v>41824</v>
      </c>
      <c r="J54" s="74" t="n">
        <f aca="false">'546169'!M$9</f>
        <v>416020</v>
      </c>
      <c r="K54" s="75" t="n">
        <f aca="false">S54-R54</f>
        <v>27.773</v>
      </c>
      <c r="L54" s="76" t="n">
        <f aca="false">L53</f>
        <v>1329300000</v>
      </c>
      <c r="M54" s="77" t="n">
        <f aca="false">T54/2</f>
        <v>5272500000</v>
      </c>
      <c r="N54" s="78" t="n">
        <f aca="false">N53</f>
        <v>4238.2</v>
      </c>
      <c r="O54" s="74" t="n">
        <f aca="false">O53</f>
        <v>73.491</v>
      </c>
      <c r="P54" s="74" t="n">
        <f aca="false">P53</f>
        <v>-31.781</v>
      </c>
      <c r="Q54" s="79" t="n">
        <v>3.6</v>
      </c>
      <c r="R54" s="60" t="n">
        <v>14.609</v>
      </c>
      <c r="S54" s="80" t="n">
        <f aca="false">S53</f>
        <v>42.382</v>
      </c>
      <c r="T54" s="81" t="n">
        <v>10545000000</v>
      </c>
      <c r="Y54" s="85" t="n">
        <v>3.51</v>
      </c>
      <c r="Z54" s="85" t="n">
        <v>2.45</v>
      </c>
      <c r="AA54" s="85" t="n">
        <v>3.23</v>
      </c>
      <c r="AB54" s="85" t="n">
        <v>1.41</v>
      </c>
      <c r="AC54" s="85" t="n">
        <v>2.02</v>
      </c>
      <c r="AD54" s="85" t="n">
        <v>1.54</v>
      </c>
    </row>
    <row r="55" customFormat="false" ht="16.5" hidden="false" customHeight="false" outlineLevel="0" collapsed="false">
      <c r="G55" s="72"/>
      <c r="H55" s="87" t="n">
        <v>3.91</v>
      </c>
      <c r="I55" s="74" t="n">
        <f aca="false">'546169'!$W$10</f>
        <v>41824</v>
      </c>
      <c r="J55" s="74" t="n">
        <f aca="false">'546169'!M$9</f>
        <v>416020</v>
      </c>
      <c r="K55" s="75" t="n">
        <f aca="false">S55-R55</f>
        <v>27.773</v>
      </c>
      <c r="L55" s="76" t="n">
        <f aca="false">L54</f>
        <v>1329300000</v>
      </c>
      <c r="M55" s="77" t="n">
        <f aca="false">T55/2</f>
        <v>5272500000</v>
      </c>
      <c r="N55" s="78" t="n">
        <f aca="false">N54</f>
        <v>4238.2</v>
      </c>
      <c r="O55" s="74" t="n">
        <f aca="false">O54</f>
        <v>73.491</v>
      </c>
      <c r="P55" s="74" t="n">
        <f aca="false">P54</f>
        <v>-31.781</v>
      </c>
      <c r="Q55" s="79" t="n">
        <v>4.2</v>
      </c>
      <c r="R55" s="60" t="n">
        <v>14.609</v>
      </c>
      <c r="S55" s="80" t="n">
        <f aca="false">S54</f>
        <v>42.382</v>
      </c>
      <c r="T55" s="81" t="n">
        <v>10545000000</v>
      </c>
      <c r="Y55" s="85" t="n">
        <v>2.8</v>
      </c>
      <c r="Z55" s="85" t="n">
        <v>2.03</v>
      </c>
      <c r="AA55" s="85" t="n">
        <v>2.59</v>
      </c>
      <c r="AB55" s="85" t="n">
        <v>1.6</v>
      </c>
      <c r="AC55" s="85" t="n">
        <v>2.21</v>
      </c>
      <c r="AD55" s="85" t="n">
        <v>1.73</v>
      </c>
    </row>
    <row r="56" customFormat="false" ht="16.5" hidden="false" customHeight="false" outlineLevel="0" collapsed="false">
      <c r="G56" s="72" t="n">
        <v>546170</v>
      </c>
      <c r="H56" s="87" t="n">
        <v>3.54</v>
      </c>
      <c r="I56" s="74" t="n">
        <f aca="false">'546170'!$W$10</f>
        <v>33223</v>
      </c>
      <c r="J56" s="74" t="n">
        <f aca="false">'546170'!M$9</f>
        <v>128520</v>
      </c>
      <c r="K56" s="75" t="n">
        <f aca="false">S56-R56</f>
        <v>16.1682</v>
      </c>
      <c r="L56" s="76" t="n">
        <f aca="false">'546170'!M23</f>
        <v>239710000</v>
      </c>
      <c r="M56" s="77" t="n">
        <f aca="false">T56/2</f>
        <v>775700000</v>
      </c>
      <c r="N56" s="78" t="n">
        <f aca="false">'546170'!J8</f>
        <v>3446</v>
      </c>
      <c r="O56" s="74" t="n">
        <f aca="false">'546170'!B8</f>
        <v>56.357</v>
      </c>
      <c r="P56" s="74" t="n">
        <f aca="false">'546170'!M25</f>
        <v>-4.1019</v>
      </c>
      <c r="Q56" s="79" t="n">
        <v>1.8</v>
      </c>
      <c r="R56" s="60" t="n">
        <v>6.4108</v>
      </c>
      <c r="S56" s="80" t="n">
        <f aca="false">'546170'!M18</f>
        <v>22.579</v>
      </c>
      <c r="T56" s="81" t="n">
        <v>1551400000</v>
      </c>
      <c r="Y56" s="85" t="n">
        <v>3.51</v>
      </c>
      <c r="Z56" s="85" t="n">
        <v>2.27</v>
      </c>
      <c r="AA56" s="85" t="n">
        <v>3.01</v>
      </c>
      <c r="AB56" s="85" t="n">
        <v>1.16</v>
      </c>
      <c r="AC56" s="85" t="n">
        <v>1.79</v>
      </c>
      <c r="AD56" s="85" t="n">
        <v>1.35</v>
      </c>
    </row>
    <row r="57" customFormat="false" ht="16.5" hidden="false" customHeight="false" outlineLevel="0" collapsed="false">
      <c r="G57" s="72"/>
      <c r="H57" s="87" t="n">
        <v>3.04</v>
      </c>
      <c r="I57" s="74" t="n">
        <f aca="false">'546170'!$W$10</f>
        <v>33223</v>
      </c>
      <c r="J57" s="74" t="n">
        <f aca="false">'546170'!M$9</f>
        <v>128520</v>
      </c>
      <c r="K57" s="75" t="n">
        <f aca="false">S57-R57</f>
        <v>16.1682</v>
      </c>
      <c r="L57" s="76" t="n">
        <f aca="false">L56</f>
        <v>239710000</v>
      </c>
      <c r="M57" s="77" t="n">
        <f aca="false">T57/2</f>
        <v>775700000</v>
      </c>
      <c r="N57" s="78" t="n">
        <f aca="false">N56</f>
        <v>3446</v>
      </c>
      <c r="O57" s="74" t="n">
        <f aca="false">O56</f>
        <v>56.357</v>
      </c>
      <c r="P57" s="74" t="n">
        <f aca="false">P56</f>
        <v>-4.1019</v>
      </c>
      <c r="Q57" s="79" t="n">
        <v>2.4</v>
      </c>
      <c r="R57" s="60" t="n">
        <v>6.4108</v>
      </c>
      <c r="S57" s="80" t="n">
        <f aca="false">S56</f>
        <v>22.579</v>
      </c>
      <c r="T57" s="81" t="n">
        <v>1551400000</v>
      </c>
      <c r="Y57" s="85" t="n">
        <v>2.31</v>
      </c>
      <c r="Z57" s="85" t="n">
        <v>1.63</v>
      </c>
      <c r="AA57" s="85" t="n">
        <v>2.01</v>
      </c>
      <c r="AB57" s="85" t="n">
        <v>1.52</v>
      </c>
      <c r="AC57" s="85" t="n">
        <v>2.15</v>
      </c>
      <c r="AD57" s="85" t="n">
        <v>1.74</v>
      </c>
    </row>
    <row r="58" customFormat="false" ht="16.5" hidden="false" customHeight="false" outlineLevel="0" collapsed="false">
      <c r="G58" s="72"/>
      <c r="H58" s="87" t="n">
        <v>2.61</v>
      </c>
      <c r="I58" s="74" t="n">
        <f aca="false">'546170'!$W$10</f>
        <v>33223</v>
      </c>
      <c r="J58" s="74" t="n">
        <f aca="false">'546170'!M$9</f>
        <v>128520</v>
      </c>
      <c r="K58" s="75" t="n">
        <f aca="false">S58-R58</f>
        <v>16.1682</v>
      </c>
      <c r="L58" s="76" t="n">
        <f aca="false">L57</f>
        <v>239710000</v>
      </c>
      <c r="M58" s="77" t="n">
        <f aca="false">T58/2</f>
        <v>775700000</v>
      </c>
      <c r="N58" s="78" t="n">
        <f aca="false">N57</f>
        <v>3446</v>
      </c>
      <c r="O58" s="74" t="n">
        <f aca="false">O57</f>
        <v>56.357</v>
      </c>
      <c r="P58" s="74" t="n">
        <f aca="false">P57</f>
        <v>-4.1019</v>
      </c>
      <c r="Q58" s="79" t="n">
        <v>3</v>
      </c>
      <c r="R58" s="60" t="n">
        <v>6.4108</v>
      </c>
      <c r="S58" s="80" t="n">
        <f aca="false">S57</f>
        <v>22.579</v>
      </c>
      <c r="T58" s="81" t="n">
        <v>1551400000</v>
      </c>
      <c r="Y58" s="85" t="n">
        <v>1.7</v>
      </c>
      <c r="Z58" s="85" t="n">
        <v>1.27</v>
      </c>
      <c r="AA58" s="85" t="n">
        <v>1.49</v>
      </c>
      <c r="AB58" s="85" t="n">
        <v>1.77</v>
      </c>
      <c r="AC58" s="85" t="n">
        <v>2.37</v>
      </c>
      <c r="AD58" s="85" t="n">
        <v>2.02</v>
      </c>
    </row>
    <row r="59" customFormat="false" ht="16.5" hidden="false" customHeight="false" outlineLevel="0" collapsed="false">
      <c r="G59" s="72"/>
      <c r="H59" s="87" t="n">
        <v>2.25</v>
      </c>
      <c r="I59" s="74" t="n">
        <f aca="false">'546170'!$W$10</f>
        <v>33223</v>
      </c>
      <c r="J59" s="74" t="n">
        <f aca="false">'546170'!M$9</f>
        <v>128520</v>
      </c>
      <c r="K59" s="75" t="n">
        <f aca="false">S59-R59</f>
        <v>16.1682</v>
      </c>
      <c r="L59" s="76" t="n">
        <f aca="false">L58</f>
        <v>239710000</v>
      </c>
      <c r="M59" s="77" t="n">
        <f aca="false">T59/2</f>
        <v>775700000</v>
      </c>
      <c r="N59" s="78" t="n">
        <f aca="false">N58</f>
        <v>3446</v>
      </c>
      <c r="O59" s="74" t="n">
        <f aca="false">O58</f>
        <v>56.357</v>
      </c>
      <c r="P59" s="74" t="n">
        <f aca="false">P58</f>
        <v>-4.1019</v>
      </c>
      <c r="Q59" s="79" t="n">
        <v>3.6</v>
      </c>
      <c r="R59" s="60" t="n">
        <v>6.4108</v>
      </c>
      <c r="S59" s="80" t="n">
        <f aca="false">S58</f>
        <v>22.579</v>
      </c>
      <c r="T59" s="81" t="n">
        <v>1551400000</v>
      </c>
      <c r="Y59" s="85" t="n">
        <v>1.35</v>
      </c>
      <c r="Z59" s="85" t="n">
        <v>1.05</v>
      </c>
      <c r="AA59" s="85" t="n">
        <v>1.18</v>
      </c>
      <c r="AB59" s="85" t="n">
        <v>1.92</v>
      </c>
      <c r="AC59" s="85" t="n">
        <v>2.47</v>
      </c>
      <c r="AD59" s="85" t="n">
        <v>2.19</v>
      </c>
    </row>
    <row r="60" customFormat="false" ht="16.5" hidden="false" customHeight="false" outlineLevel="0" collapsed="false">
      <c r="G60" s="72"/>
      <c r="H60" s="87" t="n">
        <v>1.94</v>
      </c>
      <c r="I60" s="74" t="n">
        <f aca="false">'546170'!$W$10</f>
        <v>33223</v>
      </c>
      <c r="J60" s="74" t="n">
        <f aca="false">'546170'!M$9</f>
        <v>128520</v>
      </c>
      <c r="K60" s="75" t="n">
        <f aca="false">S60-R60</f>
        <v>16.1682</v>
      </c>
      <c r="L60" s="76" t="n">
        <f aca="false">L59</f>
        <v>239710000</v>
      </c>
      <c r="M60" s="77" t="n">
        <f aca="false">T60/2</f>
        <v>775700000</v>
      </c>
      <c r="N60" s="78" t="n">
        <f aca="false">N59</f>
        <v>3446</v>
      </c>
      <c r="O60" s="74" t="n">
        <f aca="false">O59</f>
        <v>56.357</v>
      </c>
      <c r="P60" s="74" t="n">
        <f aca="false">P59</f>
        <v>-4.1019</v>
      </c>
      <c r="Q60" s="79" t="n">
        <v>4.2</v>
      </c>
      <c r="R60" s="60" t="n">
        <v>6.4108</v>
      </c>
      <c r="S60" s="80" t="n">
        <f aca="false">S59</f>
        <v>22.579</v>
      </c>
      <c r="T60" s="81" t="n">
        <v>1551400000</v>
      </c>
      <c r="Y60" s="85" t="n">
        <v>1.11</v>
      </c>
      <c r="Z60" s="85" t="n">
        <v>0.89</v>
      </c>
      <c r="AA60" s="85" t="n">
        <v>0.98</v>
      </c>
      <c r="AB60" s="85" t="n">
        <v>2.71</v>
      </c>
      <c r="AC60" s="85" t="n">
        <v>3.38</v>
      </c>
      <c r="AD60" s="85" t="n">
        <v>3.07</v>
      </c>
    </row>
    <row r="61" customFormat="false" ht="16.5" hidden="false" customHeight="false" outlineLevel="0" collapsed="false">
      <c r="G61" s="72" t="n">
        <v>546069</v>
      </c>
      <c r="H61" s="87" t="n">
        <v>5.4</v>
      </c>
      <c r="I61" s="74" t="n">
        <f aca="false">'546069'!$W$10</f>
        <v>50182</v>
      </c>
      <c r="J61" s="74" t="n">
        <f aca="false">'546069'!M$9</f>
        <v>450310</v>
      </c>
      <c r="K61" s="75" t="n">
        <f aca="false">S61-R61</f>
        <v>27.1506</v>
      </c>
      <c r="L61" s="76" t="n">
        <f aca="false">'546069'!M23</f>
        <v>1521900000</v>
      </c>
      <c r="M61" s="77" t="n">
        <f aca="false">T61/2</f>
        <v>5418500000</v>
      </c>
      <c r="N61" s="78" t="n">
        <f aca="false">'546069'!J8</f>
        <v>6220.8</v>
      </c>
      <c r="O61" s="74" t="n">
        <f aca="false">'546069'!B8</f>
        <v>70.38</v>
      </c>
      <c r="P61" s="74" t="n">
        <f aca="false">'546069'!M25</f>
        <v>-27.347</v>
      </c>
      <c r="Q61" s="79" t="n">
        <v>1.8</v>
      </c>
      <c r="R61" s="60" t="n">
        <v>15.1224</v>
      </c>
      <c r="S61" s="80" t="n">
        <f aca="false">-'546069'!M18</f>
        <v>42.273</v>
      </c>
      <c r="T61" s="81" t="n">
        <v>10837000000</v>
      </c>
      <c r="Y61" s="85" t="n">
        <v>9.98</v>
      </c>
      <c r="Z61" s="85" t="n">
        <v>9.05</v>
      </c>
      <c r="AA61" s="85" t="n">
        <v>10.56</v>
      </c>
      <c r="AB61" s="85" t="n">
        <v>1.77</v>
      </c>
      <c r="AC61" s="85" t="n">
        <v>0.71</v>
      </c>
      <c r="AD61" s="85" t="n">
        <v>0.7</v>
      </c>
    </row>
    <row r="62" customFormat="false" ht="16.5" hidden="false" customHeight="false" outlineLevel="0" collapsed="false">
      <c r="G62" s="72"/>
      <c r="H62" s="87" t="n">
        <v>6.04</v>
      </c>
      <c r="I62" s="74" t="n">
        <f aca="false">'546069'!$W$10</f>
        <v>50182</v>
      </c>
      <c r="J62" s="74" t="n">
        <f aca="false">'546069'!M$9</f>
        <v>450310</v>
      </c>
      <c r="K62" s="75" t="n">
        <f aca="false">S62-R62</f>
        <v>27.1506</v>
      </c>
      <c r="L62" s="76" t="n">
        <f aca="false">L61</f>
        <v>1521900000</v>
      </c>
      <c r="M62" s="77" t="n">
        <f aca="false">T62/2</f>
        <v>5418500000</v>
      </c>
      <c r="N62" s="78" t="n">
        <f aca="false">N61</f>
        <v>6220.8</v>
      </c>
      <c r="O62" s="74" t="n">
        <f aca="false">O61</f>
        <v>70.38</v>
      </c>
      <c r="P62" s="74" t="n">
        <f aca="false">P61</f>
        <v>-27.347</v>
      </c>
      <c r="Q62" s="79" t="n">
        <v>2.4</v>
      </c>
      <c r="R62" s="60" t="n">
        <v>15.1224</v>
      </c>
      <c r="S62" s="80" t="n">
        <f aca="false">S61</f>
        <v>42.273</v>
      </c>
      <c r="T62" s="81" t="n">
        <v>10837000000</v>
      </c>
      <c r="Y62" s="85" t="n">
        <v>8.58</v>
      </c>
      <c r="Z62" s="85" t="n">
        <v>6.64</v>
      </c>
      <c r="AA62" s="85" t="n">
        <v>9.18</v>
      </c>
      <c r="AB62" s="85" t="n">
        <v>2.39</v>
      </c>
      <c r="AC62" s="85" t="n">
        <v>0.79</v>
      </c>
      <c r="AD62" s="85" t="n">
        <v>0.79</v>
      </c>
    </row>
    <row r="63" customFormat="false" ht="16.5" hidden="false" customHeight="false" outlineLevel="0" collapsed="false">
      <c r="G63" s="72"/>
      <c r="H63" s="87" t="n">
        <v>5.48</v>
      </c>
      <c r="I63" s="74" t="n">
        <f aca="false">'546069'!$W$10</f>
        <v>50182</v>
      </c>
      <c r="J63" s="74" t="n">
        <f aca="false">'546069'!M$9</f>
        <v>450310</v>
      </c>
      <c r="K63" s="75" t="n">
        <f aca="false">S63-R63</f>
        <v>27.1506</v>
      </c>
      <c r="L63" s="76" t="n">
        <f aca="false">L62</f>
        <v>1521900000</v>
      </c>
      <c r="M63" s="77" t="n">
        <f aca="false">T63/2</f>
        <v>5418500000</v>
      </c>
      <c r="N63" s="78" t="n">
        <f aca="false">N62</f>
        <v>6220.8</v>
      </c>
      <c r="O63" s="74" t="n">
        <f aca="false">O62</f>
        <v>70.38</v>
      </c>
      <c r="P63" s="74" t="n">
        <f aca="false">P62</f>
        <v>-27.347</v>
      </c>
      <c r="Q63" s="79" t="n">
        <v>3</v>
      </c>
      <c r="R63" s="60" t="n">
        <v>15.1224</v>
      </c>
      <c r="S63" s="80" t="n">
        <f aca="false">S62</f>
        <v>42.273</v>
      </c>
      <c r="T63" s="81" t="n">
        <v>10837000000</v>
      </c>
      <c r="Y63" s="85" t="n">
        <v>7.22</v>
      </c>
      <c r="Z63" s="85" t="n">
        <v>4.82</v>
      </c>
      <c r="AA63" s="85" t="n">
        <v>7.31</v>
      </c>
      <c r="AB63" s="85" t="n">
        <v>2.41</v>
      </c>
      <c r="AC63" s="85" t="n">
        <v>0.84</v>
      </c>
      <c r="AD63" s="85" t="n">
        <v>0.91</v>
      </c>
    </row>
    <row r="64" customFormat="false" ht="16.5" hidden="false" customHeight="false" outlineLevel="0" collapsed="false">
      <c r="G64" s="72"/>
      <c r="H64" s="87" t="n">
        <v>4.96</v>
      </c>
      <c r="I64" s="74" t="n">
        <f aca="false">'546069'!$W$10</f>
        <v>50182</v>
      </c>
      <c r="J64" s="74" t="n">
        <f aca="false">'546069'!M$9</f>
        <v>450310</v>
      </c>
      <c r="K64" s="75" t="n">
        <f aca="false">S64-R64</f>
        <v>27.1506</v>
      </c>
      <c r="L64" s="76" t="n">
        <f aca="false">L63</f>
        <v>1521900000</v>
      </c>
      <c r="M64" s="77" t="n">
        <f aca="false">T64/2</f>
        <v>5418500000</v>
      </c>
      <c r="N64" s="78" t="n">
        <f aca="false">N63</f>
        <v>6220.8</v>
      </c>
      <c r="O64" s="74" t="n">
        <f aca="false">O63</f>
        <v>70.38</v>
      </c>
      <c r="P64" s="74" t="n">
        <f aca="false">P63</f>
        <v>-27.347</v>
      </c>
      <c r="Q64" s="79" t="n">
        <v>3.6</v>
      </c>
      <c r="R64" s="60" t="n">
        <v>15.1224</v>
      </c>
      <c r="S64" s="80" t="n">
        <f aca="false">S63</f>
        <v>42.273</v>
      </c>
      <c r="T64" s="81" t="n">
        <v>10837000000</v>
      </c>
      <c r="Y64" s="85" t="n">
        <v>5.93</v>
      </c>
      <c r="Z64" s="85" t="n">
        <v>3.66</v>
      </c>
      <c r="AA64" s="85" t="n">
        <v>5.65</v>
      </c>
      <c r="AB64" s="85" t="n">
        <v>2.38</v>
      </c>
      <c r="AC64" s="85" t="n">
        <v>0.97</v>
      </c>
      <c r="AD64" s="85" t="n">
        <v>1.05</v>
      </c>
    </row>
    <row r="65" customFormat="false" ht="16.5" hidden="false" customHeight="false" outlineLevel="0" collapsed="false">
      <c r="G65" s="72"/>
      <c r="H65" s="87" t="n">
        <v>4.48</v>
      </c>
      <c r="I65" s="74" t="n">
        <f aca="false">'546069'!$W$10</f>
        <v>50182</v>
      </c>
      <c r="J65" s="74" t="n">
        <f aca="false">'546069'!M$9</f>
        <v>450310</v>
      </c>
      <c r="K65" s="75" t="n">
        <f aca="false">S65-R65</f>
        <v>27.1506</v>
      </c>
      <c r="L65" s="76" t="n">
        <f aca="false">L64</f>
        <v>1521900000</v>
      </c>
      <c r="M65" s="77" t="n">
        <f aca="false">T65/2</f>
        <v>5418500000</v>
      </c>
      <c r="N65" s="78" t="n">
        <f aca="false">N64</f>
        <v>6220.8</v>
      </c>
      <c r="O65" s="74" t="n">
        <f aca="false">O64</f>
        <v>70.38</v>
      </c>
      <c r="P65" s="74" t="n">
        <f aca="false">P64</f>
        <v>-27.347</v>
      </c>
      <c r="Q65" s="79" t="n">
        <v>4.2</v>
      </c>
      <c r="R65" s="60" t="n">
        <v>15.1224</v>
      </c>
      <c r="S65" s="80" t="n">
        <f aca="false">S64</f>
        <v>42.273</v>
      </c>
      <c r="T65" s="81" t="n">
        <v>10837000000</v>
      </c>
      <c r="Y65" s="85" t="n">
        <v>4.69</v>
      </c>
      <c r="Z65" s="85" t="n">
        <v>2.91</v>
      </c>
      <c r="AA65" s="85" t="n">
        <v>4.43</v>
      </c>
      <c r="AB65" s="85" t="n">
        <v>2.31</v>
      </c>
      <c r="AC65" s="85" t="n">
        <v>1.22</v>
      </c>
      <c r="AD65" s="85" t="n">
        <v>1.28</v>
      </c>
    </row>
    <row r="66" customFormat="false" ht="16.5" hidden="false" customHeight="false" outlineLevel="0" collapsed="false">
      <c r="G66" s="72" t="n">
        <v>546070</v>
      </c>
      <c r="H66" s="87" t="n">
        <v>4.06</v>
      </c>
      <c r="I66" s="74" t="n">
        <f aca="false">'546070'!$W$10</f>
        <v>39554</v>
      </c>
      <c r="J66" s="74" t="n">
        <f aca="false">'546070'!M$9</f>
        <v>137210</v>
      </c>
      <c r="K66" s="75" t="n">
        <f aca="false">S66-R66</f>
        <v>16.6701</v>
      </c>
      <c r="L66" s="76" t="n">
        <f aca="false">'546070'!M23</f>
        <v>265070000</v>
      </c>
      <c r="M66" s="77" t="n">
        <f aca="false">T66/2</f>
        <v>1012300000</v>
      </c>
      <c r="N66" s="78" t="n">
        <f aca="false">'546070'!J8</f>
        <v>4644.9</v>
      </c>
      <c r="O66" s="74" t="n">
        <f aca="false">'546070'!B8</f>
        <v>63.9342</v>
      </c>
      <c r="P66" s="74" t="n">
        <f aca="false">'546070'!M25</f>
        <v>-19.723</v>
      </c>
      <c r="Q66" s="79" t="n">
        <v>1.8</v>
      </c>
      <c r="R66" s="60" t="n">
        <v>6.9519</v>
      </c>
      <c r="S66" s="80" t="n">
        <f aca="false">'546070'!M18</f>
        <v>23.622</v>
      </c>
      <c r="T66" s="81" t="n">
        <v>2024600000</v>
      </c>
    </row>
    <row r="67" customFormat="false" ht="16.5" hidden="false" customHeight="false" outlineLevel="0" collapsed="false">
      <c r="G67" s="72"/>
      <c r="H67" s="87" t="n">
        <v>3.5</v>
      </c>
      <c r="I67" s="74" t="n">
        <f aca="false">'546070'!$W$10</f>
        <v>39554</v>
      </c>
      <c r="J67" s="74" t="n">
        <f aca="false">'546070'!M$9</f>
        <v>137210</v>
      </c>
      <c r="K67" s="75" t="n">
        <f aca="false">S67-R67</f>
        <v>16.6701</v>
      </c>
      <c r="L67" s="76" t="n">
        <f aca="false">L66</f>
        <v>265070000</v>
      </c>
      <c r="M67" s="77" t="n">
        <f aca="false">T67/2</f>
        <v>1012300000</v>
      </c>
      <c r="N67" s="78" t="n">
        <f aca="false">N66</f>
        <v>4644.9</v>
      </c>
      <c r="O67" s="74" t="n">
        <f aca="false">O66</f>
        <v>63.9342</v>
      </c>
      <c r="P67" s="74" t="n">
        <f aca="false">P66</f>
        <v>-19.723</v>
      </c>
      <c r="Q67" s="79" t="n">
        <v>2.4</v>
      </c>
      <c r="R67" s="60" t="n">
        <v>6.9519</v>
      </c>
      <c r="S67" s="80" t="n">
        <f aca="false">S66</f>
        <v>23.622</v>
      </c>
      <c r="T67" s="81" t="n">
        <v>2024600000</v>
      </c>
    </row>
    <row r="68" customFormat="false" ht="16.5" hidden="false" customHeight="false" outlineLevel="0" collapsed="false">
      <c r="G68" s="72"/>
      <c r="H68" s="87" t="n">
        <v>3.01</v>
      </c>
      <c r="I68" s="74" t="n">
        <f aca="false">'546070'!$W$10</f>
        <v>39554</v>
      </c>
      <c r="J68" s="74" t="n">
        <f aca="false">'546070'!M$9</f>
        <v>137210</v>
      </c>
      <c r="K68" s="75" t="n">
        <f aca="false">S68-R68</f>
        <v>16.6701</v>
      </c>
      <c r="L68" s="76" t="n">
        <f aca="false">L67</f>
        <v>265070000</v>
      </c>
      <c r="M68" s="77" t="n">
        <f aca="false">T68/2</f>
        <v>1012300000</v>
      </c>
      <c r="N68" s="78" t="n">
        <f aca="false">N67</f>
        <v>4644.9</v>
      </c>
      <c r="O68" s="74" t="n">
        <f aca="false">O67</f>
        <v>63.9342</v>
      </c>
      <c r="P68" s="74" t="n">
        <f aca="false">P67</f>
        <v>-19.723</v>
      </c>
      <c r="Q68" s="79" t="n">
        <v>3</v>
      </c>
      <c r="R68" s="60" t="n">
        <v>6.9519</v>
      </c>
      <c r="S68" s="80" t="n">
        <f aca="false">S67</f>
        <v>23.622</v>
      </c>
      <c r="T68" s="81" t="n">
        <v>2024600000</v>
      </c>
    </row>
    <row r="69" customFormat="false" ht="16.5" hidden="false" customHeight="false" outlineLevel="0" collapsed="false">
      <c r="G69" s="72"/>
      <c r="H69" s="87" t="n">
        <v>2.59</v>
      </c>
      <c r="I69" s="74" t="n">
        <f aca="false">'546070'!$W$10</f>
        <v>39554</v>
      </c>
      <c r="J69" s="74" t="n">
        <f aca="false">'546070'!M$9</f>
        <v>137210</v>
      </c>
      <c r="K69" s="75" t="n">
        <f aca="false">S69-R69</f>
        <v>16.6701</v>
      </c>
      <c r="L69" s="76" t="n">
        <f aca="false">L68</f>
        <v>265070000</v>
      </c>
      <c r="M69" s="77" t="n">
        <f aca="false">T69/2</f>
        <v>1012300000</v>
      </c>
      <c r="N69" s="78" t="n">
        <f aca="false">N68</f>
        <v>4644.9</v>
      </c>
      <c r="O69" s="74" t="n">
        <f aca="false">O68</f>
        <v>63.9342</v>
      </c>
      <c r="P69" s="74" t="n">
        <f aca="false">P68</f>
        <v>-19.723</v>
      </c>
      <c r="Q69" s="79" t="n">
        <v>3.6</v>
      </c>
      <c r="R69" s="60" t="n">
        <v>6.9519</v>
      </c>
      <c r="S69" s="80" t="n">
        <f aca="false">S68</f>
        <v>23.622</v>
      </c>
      <c r="T69" s="81" t="n">
        <v>2024600000</v>
      </c>
    </row>
    <row r="70" customFormat="false" ht="16.5" hidden="false" customHeight="false" outlineLevel="0" collapsed="false">
      <c r="G70" s="72"/>
      <c r="H70" s="87" t="n">
        <v>3.01</v>
      </c>
      <c r="I70" s="74" t="n">
        <f aca="false">'546070'!$W$10</f>
        <v>39554</v>
      </c>
      <c r="J70" s="74" t="n">
        <f aca="false">'546070'!M$9</f>
        <v>137210</v>
      </c>
      <c r="K70" s="75" t="n">
        <f aca="false">S70-R70</f>
        <v>16.6701</v>
      </c>
      <c r="L70" s="76" t="n">
        <f aca="false">L69</f>
        <v>265070000</v>
      </c>
      <c r="M70" s="77" t="n">
        <f aca="false">T70/2</f>
        <v>1012300000</v>
      </c>
      <c r="N70" s="78" t="n">
        <f aca="false">N69</f>
        <v>4644.9</v>
      </c>
      <c r="O70" s="74" t="n">
        <f aca="false">O69</f>
        <v>63.9342</v>
      </c>
      <c r="P70" s="74" t="n">
        <f aca="false">P69</f>
        <v>-19.723</v>
      </c>
      <c r="Q70" s="79" t="n">
        <v>4.2</v>
      </c>
      <c r="R70" s="60" t="n">
        <v>6.9519</v>
      </c>
      <c r="S70" s="80" t="n">
        <f aca="false">S69</f>
        <v>23.622</v>
      </c>
      <c r="T70" s="81" t="n">
        <v>2024600000</v>
      </c>
    </row>
    <row r="71" customFormat="false" ht="16.5" hidden="false" customHeight="false" outlineLevel="0" collapsed="false">
      <c r="G71" s="88" t="n">
        <v>586001</v>
      </c>
      <c r="H71" s="87" t="n">
        <v>7.43</v>
      </c>
      <c r="I71" s="74" t="n">
        <f aca="false">'586001'!$W$10</f>
        <v>66855</v>
      </c>
      <c r="J71" s="74" t="n">
        <f aca="false">'586001'!M$9</f>
        <v>693870</v>
      </c>
      <c r="K71" s="75" t="n">
        <f aca="false">S71-R71</f>
        <v>33.0358</v>
      </c>
      <c r="L71" s="76" t="n">
        <f aca="false">'586001'!M23</f>
        <v>4500700000</v>
      </c>
      <c r="M71" s="77" t="n">
        <f aca="false">T71/2</f>
        <v>16182500000</v>
      </c>
      <c r="N71" s="78" t="n">
        <f aca="false">'586001'!J8</f>
        <v>4724.6</v>
      </c>
      <c r="O71" s="74" t="n">
        <f aca="false">'586001'!B8</f>
        <v>92.555</v>
      </c>
      <c r="P71" s="74" t="n">
        <f aca="false">'586001'!M25</f>
        <v>-11.608</v>
      </c>
      <c r="Q71" s="79" t="n">
        <v>1.8</v>
      </c>
      <c r="R71" s="60" t="n">
        <v>15.5572</v>
      </c>
      <c r="S71" s="80" t="n">
        <f aca="false">-'586001'!M18</f>
        <v>48.593</v>
      </c>
      <c r="T71" s="81" t="n">
        <v>32365000000</v>
      </c>
    </row>
    <row r="72" customFormat="false" ht="16.5" hidden="false" customHeight="false" outlineLevel="0" collapsed="false">
      <c r="G72" s="88"/>
      <c r="H72" s="87" t="n">
        <v>7.24</v>
      </c>
      <c r="I72" s="74" t="n">
        <f aca="false">'586001'!$W$10</f>
        <v>66855</v>
      </c>
      <c r="J72" s="74" t="n">
        <f aca="false">'586001'!M$9</f>
        <v>693870</v>
      </c>
      <c r="K72" s="75" t="n">
        <f aca="false">S72-R72</f>
        <v>33.0358</v>
      </c>
      <c r="L72" s="76" t="n">
        <f aca="false">L71</f>
        <v>4500700000</v>
      </c>
      <c r="M72" s="77" t="n">
        <f aca="false">T72/2</f>
        <v>16182500000</v>
      </c>
      <c r="N72" s="78" t="n">
        <f aca="false">N71</f>
        <v>4724.6</v>
      </c>
      <c r="O72" s="74" t="n">
        <f aca="false">O71</f>
        <v>92.555</v>
      </c>
      <c r="P72" s="74" t="n">
        <f aca="false">P71</f>
        <v>-11.608</v>
      </c>
      <c r="Q72" s="79" t="n">
        <v>2.4</v>
      </c>
      <c r="R72" s="60" t="n">
        <v>15.5572</v>
      </c>
      <c r="S72" s="80" t="n">
        <f aca="false">S71</f>
        <v>48.593</v>
      </c>
      <c r="T72" s="81" t="n">
        <v>32365000000</v>
      </c>
    </row>
    <row r="73" customFormat="false" ht="16.5" hidden="false" customHeight="false" outlineLevel="0" collapsed="false">
      <c r="G73" s="88"/>
      <c r="H73" s="87" t="n">
        <v>6.66</v>
      </c>
      <c r="I73" s="74" t="n">
        <f aca="false">'586001'!$W$10</f>
        <v>66855</v>
      </c>
      <c r="J73" s="74" t="n">
        <f aca="false">'586001'!M$9</f>
        <v>693870</v>
      </c>
      <c r="K73" s="75" t="n">
        <f aca="false">S73-R73</f>
        <v>33.0358</v>
      </c>
      <c r="L73" s="76" t="n">
        <f aca="false">L72</f>
        <v>4500700000</v>
      </c>
      <c r="M73" s="77" t="n">
        <f aca="false">T73/2</f>
        <v>16182500000</v>
      </c>
      <c r="N73" s="78" t="n">
        <f aca="false">N72</f>
        <v>4724.6</v>
      </c>
      <c r="O73" s="74" t="n">
        <f aca="false">O72</f>
        <v>92.555</v>
      </c>
      <c r="P73" s="74" t="n">
        <f aca="false">P72</f>
        <v>-11.608</v>
      </c>
      <c r="Q73" s="79" t="n">
        <v>3</v>
      </c>
      <c r="R73" s="60" t="n">
        <v>15.5572</v>
      </c>
      <c r="S73" s="80" t="n">
        <f aca="false">S72</f>
        <v>48.593</v>
      </c>
      <c r="T73" s="81" t="n">
        <v>32365000000</v>
      </c>
    </row>
    <row r="74" customFormat="false" ht="16.5" hidden="false" customHeight="false" outlineLevel="0" collapsed="false">
      <c r="G74" s="88"/>
      <c r="H74" s="87" t="n">
        <v>5.95</v>
      </c>
      <c r="I74" s="74" t="n">
        <f aca="false">'586001'!$W$10</f>
        <v>66855</v>
      </c>
      <c r="J74" s="74" t="n">
        <f aca="false">'586001'!M$9</f>
        <v>693870</v>
      </c>
      <c r="K74" s="75" t="n">
        <f aca="false">S74-R74</f>
        <v>33.0358</v>
      </c>
      <c r="L74" s="76" t="n">
        <f aca="false">L73</f>
        <v>4500700000</v>
      </c>
      <c r="M74" s="77" t="n">
        <f aca="false">T74/2</f>
        <v>16182500000</v>
      </c>
      <c r="N74" s="78" t="n">
        <f aca="false">N73</f>
        <v>4724.6</v>
      </c>
      <c r="O74" s="74" t="n">
        <f aca="false">O73</f>
        <v>92.555</v>
      </c>
      <c r="P74" s="74" t="n">
        <f aca="false">P73</f>
        <v>-11.608</v>
      </c>
      <c r="Q74" s="79" t="n">
        <v>3.6</v>
      </c>
      <c r="R74" s="60" t="n">
        <v>15.5572</v>
      </c>
      <c r="S74" s="80" t="n">
        <f aca="false">S73</f>
        <v>48.593</v>
      </c>
      <c r="T74" s="81" t="n">
        <v>32365000000</v>
      </c>
    </row>
    <row r="75" customFormat="false" ht="16.5" hidden="false" customHeight="false" outlineLevel="0" collapsed="false">
      <c r="G75" s="88"/>
      <c r="H75" s="87" t="n">
        <v>5.68</v>
      </c>
      <c r="I75" s="74" t="n">
        <f aca="false">'586001'!$W$10</f>
        <v>66855</v>
      </c>
      <c r="J75" s="74" t="n">
        <f aca="false">'586001'!M$9</f>
        <v>693870</v>
      </c>
      <c r="K75" s="75" t="n">
        <f aca="false">S75-R75</f>
        <v>33.0358</v>
      </c>
      <c r="L75" s="76" t="n">
        <f aca="false">L74</f>
        <v>4500700000</v>
      </c>
      <c r="M75" s="77" t="n">
        <f aca="false">T75/2</f>
        <v>16182500000</v>
      </c>
      <c r="N75" s="78" t="n">
        <f aca="false">N74</f>
        <v>4724.6</v>
      </c>
      <c r="O75" s="74" t="n">
        <f aca="false">O74</f>
        <v>92.555</v>
      </c>
      <c r="P75" s="74" t="n">
        <f aca="false">P74</f>
        <v>-11.608</v>
      </c>
      <c r="Q75" s="79" t="n">
        <v>4.2</v>
      </c>
      <c r="R75" s="60" t="n">
        <v>15.5572</v>
      </c>
      <c r="S75" s="80" t="n">
        <f aca="false">S74</f>
        <v>48.593</v>
      </c>
      <c r="T75" s="81" t="n">
        <v>32365000000</v>
      </c>
    </row>
  </sheetData>
  <mergeCells count="16">
    <mergeCell ref="J1:T1"/>
    <mergeCell ref="M2:M4"/>
    <mergeCell ref="G6:G10"/>
    <mergeCell ref="G11:G15"/>
    <mergeCell ref="G16:G20"/>
    <mergeCell ref="G21:G25"/>
    <mergeCell ref="G26:G30"/>
    <mergeCell ref="G31:G35"/>
    <mergeCell ref="G36:G40"/>
    <mergeCell ref="G41:G45"/>
    <mergeCell ref="G46:G50"/>
    <mergeCell ref="G51:G55"/>
    <mergeCell ref="G56:G60"/>
    <mergeCell ref="G61:G65"/>
    <mergeCell ref="G66:G70"/>
    <mergeCell ref="G71:G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55.419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1250206.36947601</v>
      </c>
      <c r="S4" s="10" t="n">
        <f aca="false">R4/10^6</f>
        <v>1.25020636947601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4200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4200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106.735832525779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(55.419-5.98+14)</f>
        <v>63.439</v>
      </c>
      <c r="E8" s="14" t="s">
        <v>23</v>
      </c>
      <c r="F8" s="15" t="n">
        <v>80</v>
      </c>
      <c r="I8" s="24" t="s">
        <v>24</v>
      </c>
      <c r="J8" s="25" t="n">
        <v>2559.5</v>
      </c>
      <c r="L8" s="8" t="s">
        <v>25</v>
      </c>
      <c r="M8" s="25" t="n">
        <v>980220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-14.298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222600</v>
      </c>
      <c r="V9" s="11" t="s">
        <v>29</v>
      </c>
      <c r="W9" s="27" t="n">
        <v>23428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806.38</v>
      </c>
      <c r="V10" s="11" t="s">
        <v>33</v>
      </c>
      <c r="W10" s="27" t="n">
        <v>20616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21.7976209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30924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f aca="false">SQRT(M8/M10)</f>
        <v>34.8651795287222</v>
      </c>
      <c r="V12" s="11" t="s">
        <v>38</v>
      </c>
      <c r="W12" s="27" t="n">
        <v>18131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f aca="false">SQRT(M9/M10)</f>
        <v>16.6147077346538</v>
      </c>
      <c r="V13" s="11" t="s">
        <v>41</v>
      </c>
      <c r="W13" s="34" t="n">
        <f aca="false">1.5*W12</f>
        <v>27196.5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4.029616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1.68460905646343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20616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-17.874</v>
      </c>
      <c r="N18" s="0" t="s">
        <v>49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14.002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1.25020636947601</v>
      </c>
      <c r="S19" s="42" t="s">
        <v>52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44.8013965929411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637740000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-28.596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1.25020636947601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1.25020636947601</v>
      </c>
      <c r="Z26" s="9" t="n">
        <f aca="false">M10</f>
        <v>806.38</v>
      </c>
      <c r="AA26" s="26" t="n">
        <f aca="false">Y26*1000/Z26</f>
        <v>1.55039357309955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806.38</v>
      </c>
      <c r="S27" s="9" t="n">
        <f aca="false">M10</f>
        <v>806.38</v>
      </c>
      <c r="T27" s="9" t="n">
        <f aca="false">M10</f>
        <v>806.38</v>
      </c>
      <c r="U27" s="9" t="n">
        <f aca="false">M10</f>
        <v>806.38</v>
      </c>
      <c r="X27" s="8" t="s">
        <v>57</v>
      </c>
      <c r="Y27" s="10" t="e">
        <f aca="false">S26</f>
        <v>#REF!</v>
      </c>
      <c r="Z27" s="9" t="n">
        <f aca="false">M10</f>
        <v>806.38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1.55039357309955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806.38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806.38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2327694.9117869</v>
      </c>
      <c r="S4" s="10" t="n">
        <f aca="false">R4/10^6</f>
        <v>2.3276949117869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4200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4200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111.042701476716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89.841-33.25+17.13</f>
        <v>73.721</v>
      </c>
      <c r="E8" s="14" t="s">
        <v>23</v>
      </c>
      <c r="F8" s="15" t="n">
        <v>80</v>
      </c>
      <c r="I8" s="24" t="s">
        <v>24</v>
      </c>
      <c r="J8" s="25" t="n">
        <v>3998.6</v>
      </c>
      <c r="L8" s="8" t="s">
        <v>25</v>
      </c>
      <c r="M8" s="25" t="n">
        <v>2915100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-16.022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412790</v>
      </c>
      <c r="V9" s="11" t="s">
        <v>29</v>
      </c>
      <c r="W9" s="27" t="n">
        <v>50865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1042.1</v>
      </c>
      <c r="V10" s="11" t="s">
        <v>33</v>
      </c>
      <c r="W10" s="27" t="n">
        <v>41544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25.6456551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62316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f aca="false">SQRT(M8/M10)</f>
        <v>52.8898129109864</v>
      </c>
      <c r="V12" s="11" t="s">
        <v>38</v>
      </c>
      <c r="W12" s="27" t="n">
        <v>32447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f aca="false">SQRT(M9/M10)</f>
        <v>19.9026032652876</v>
      </c>
      <c r="V13" s="11" t="s">
        <v>41</v>
      </c>
      <c r="W13" s="34" t="n">
        <f aca="false">1.5*W12</f>
        <v>48670.5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8.371326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3.10072012819898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41544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-42.506</v>
      </c>
      <c r="N18" s="0" t="s">
        <v>49</v>
      </c>
      <c r="AB18" s="0" t="n">
        <v>5.78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17.13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2.3276949117869</v>
      </c>
      <c r="S19" s="42" t="s">
        <v>52</v>
      </c>
      <c r="AB19" s="0" t="n">
        <v>5.02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AB20" s="0" t="n">
        <v>3.95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72.7574247929005</v>
      </c>
      <c r="AB21" s="0" t="n">
        <v>2.95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B22" s="0" t="n">
        <v>2.33</v>
      </c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1323400000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-32.044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2.3276949117869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2.3276949117869</v>
      </c>
      <c r="Z26" s="9" t="n">
        <f aca="false">M10</f>
        <v>1042.1</v>
      </c>
      <c r="AA26" s="26" t="n">
        <f aca="false">Y26*1000/Z26</f>
        <v>2.23365791362336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1042.1</v>
      </c>
      <c r="S27" s="9" t="n">
        <f aca="false">M10</f>
        <v>1042.1</v>
      </c>
      <c r="T27" s="9" t="n">
        <f aca="false">M10</f>
        <v>1042.1</v>
      </c>
      <c r="U27" s="9" t="n">
        <f aca="false">M10</f>
        <v>1042.1</v>
      </c>
      <c r="X27" s="8" t="s">
        <v>57</v>
      </c>
      <c r="Y27" s="10" t="e">
        <f aca="false">S26</f>
        <v>#REF!</v>
      </c>
      <c r="Z27" s="9" t="n">
        <f aca="false">M10</f>
        <v>1042.1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2.23365791362336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1042.1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1042.1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3232355.09327399</v>
      </c>
      <c r="S4" s="10" t="n">
        <f aca="false">R4/10^6</f>
        <v>3.23235509327399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1800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1800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83.8170952890775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89.742-33.25+17.13</f>
        <v>73.622</v>
      </c>
      <c r="E8" s="14" t="s">
        <v>23</v>
      </c>
      <c r="F8" s="15" t="n">
        <v>80</v>
      </c>
      <c r="I8" s="24" t="s">
        <v>24</v>
      </c>
      <c r="J8" s="25" t="n">
        <v>3227.6</v>
      </c>
      <c r="L8" s="8" t="s">
        <v>25</v>
      </c>
      <c r="M8" s="25" t="n">
        <v>2309600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-3.56825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120790</v>
      </c>
      <c r="V9" s="11" t="s">
        <v>29</v>
      </c>
      <c r="W9" s="27" t="n">
        <v>40386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854.95</v>
      </c>
      <c r="V10" s="11" t="s">
        <v>33</v>
      </c>
      <c r="W10" s="27" t="n">
        <v>32869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32.213975025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49303.5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f aca="false">SQRT(M8/M10)</f>
        <v>51.975422354415</v>
      </c>
      <c r="V12" s="11" t="s">
        <v>38</v>
      </c>
      <c r="W12" s="27" t="n">
        <v>25736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f aca="false">SQRT(M9/M10)</f>
        <v>11.8862574417558</v>
      </c>
      <c r="V13" s="11" t="s">
        <v>41</v>
      </c>
      <c r="W13" s="34" t="n">
        <f aca="false">1.5*W12</f>
        <v>38604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6.639888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3.47457034841009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32869</v>
      </c>
      <c r="Z16" s="0" t="n">
        <v>3.23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Z17" s="0" t="n">
        <v>2.06</v>
      </c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21.983</v>
      </c>
      <c r="N18" s="0" t="s">
        <v>49</v>
      </c>
      <c r="Z18" s="0" t="n">
        <v>1.49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15.019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3.23235509327399</v>
      </c>
      <c r="S19" s="42" t="s">
        <v>52</v>
      </c>
      <c r="Z19" s="0" t="n">
        <v>1.16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Z20" s="0" t="n">
        <v>0.94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59.5948848047508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228180000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-7.1365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3.23235509327399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3.23235509327399</v>
      </c>
      <c r="Z26" s="9" t="n">
        <f aca="false">M10</f>
        <v>854.95</v>
      </c>
      <c r="AA26" s="26" t="n">
        <f aca="false">Y26*1000/Z26</f>
        <v>3.78075336952335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854.95</v>
      </c>
      <c r="S27" s="9" t="n">
        <f aca="false">M10</f>
        <v>854.95</v>
      </c>
      <c r="T27" s="9" t="n">
        <f aca="false">M10</f>
        <v>854.95</v>
      </c>
      <c r="U27" s="9" t="n">
        <f aca="false">M10</f>
        <v>854.95</v>
      </c>
      <c r="X27" s="8" t="s">
        <v>57</v>
      </c>
      <c r="Y27" s="10" t="e">
        <f aca="false">S26</f>
        <v>#REF!</v>
      </c>
      <c r="Z27" s="9" t="n">
        <f aca="false">M10</f>
        <v>854.95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3.78075336952335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854.95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854.95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3704806.6020911</v>
      </c>
      <c r="S4" s="10" t="n">
        <f aca="false">R4/10^6</f>
        <v>3.7048066020911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1800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1800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68.6044352466073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73.03-7.1+14.497</f>
        <v>80.427</v>
      </c>
      <c r="E8" s="14" t="s">
        <v>23</v>
      </c>
      <c r="F8" s="15" t="n">
        <v>80</v>
      </c>
      <c r="I8" s="24" t="s">
        <v>24</v>
      </c>
      <c r="J8" s="25" t="n">
        <v>1102.2</v>
      </c>
      <c r="L8" s="8" t="s">
        <v>25</v>
      </c>
      <c r="M8" s="25" t="n">
        <v>2016700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-8.0865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135830</v>
      </c>
      <c r="V9" s="11" t="s">
        <v>29</v>
      </c>
      <c r="W9" s="27" t="n">
        <v>32776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647.71</v>
      </c>
      <c r="V10" s="11" t="s">
        <v>33</v>
      </c>
      <c r="W10" s="27" t="n">
        <v>25239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32.96708895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37858.5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f aca="false">SQRT(M8/M10)</f>
        <v>55.7995052246301</v>
      </c>
      <c r="V12" s="11" t="s">
        <v>38</v>
      </c>
      <c r="W12" s="27" t="n">
        <v>27615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f aca="false">SQRT(M9/M10)</f>
        <v>14.4812999539052</v>
      </c>
      <c r="V13" s="11" t="s">
        <v>41</v>
      </c>
      <c r="W13" s="34" t="n">
        <f aca="false">1.5*W12</f>
        <v>41422.5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5.637472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3.17812067014426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25239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Z17" s="0" t="n">
        <v>3.18</v>
      </c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-24.734</v>
      </c>
      <c r="N18" s="0" t="s">
        <v>49</v>
      </c>
      <c r="Z18" s="0" t="n">
        <v>2.17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14.497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3.17812067014426</v>
      </c>
      <c r="S19" s="42" t="s">
        <v>52</v>
      </c>
      <c r="Z19" s="0" t="n">
        <v>1.46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Z20" s="0" t="n">
        <v>1.06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64.383434178898</v>
      </c>
      <c r="Z21" s="0" t="n">
        <v>0.83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591010000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-16.173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3.17812067014426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3.17812067014426</v>
      </c>
      <c r="Z26" s="9" t="n">
        <f aca="false">M10</f>
        <v>647.71</v>
      </c>
      <c r="AA26" s="26" t="n">
        <f aca="false">Y26*1000/Z26</f>
        <v>4.90670310809507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647.71</v>
      </c>
      <c r="S27" s="9" t="n">
        <f aca="false">M10</f>
        <v>647.71</v>
      </c>
      <c r="T27" s="9" t="n">
        <f aca="false">M10</f>
        <v>647.71</v>
      </c>
      <c r="U27" s="9" t="n">
        <f aca="false">M10</f>
        <v>647.71</v>
      </c>
      <c r="X27" s="8" t="s">
        <v>57</v>
      </c>
      <c r="Y27" s="10" t="e">
        <f aca="false">S26</f>
        <v>#REF!</v>
      </c>
      <c r="Z27" s="9" t="n">
        <f aca="false">M10</f>
        <v>647.71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4.90670310809507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647.71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647.71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1485856.46914618</v>
      </c>
      <c r="S4" s="10" t="n">
        <f aca="false">R4/10^6</f>
        <v>1.48585646914618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0" t="n">
        <v>1800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0" t="n">
        <f aca="false">M5</f>
        <v>1800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108.928692053504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77.124-7.1-3.9171</f>
        <v>66.1069</v>
      </c>
      <c r="E8" s="14" t="s">
        <v>23</v>
      </c>
      <c r="F8" s="15" t="n">
        <v>80</v>
      </c>
      <c r="I8" s="24" t="s">
        <v>24</v>
      </c>
      <c r="J8" s="50" t="n">
        <v>1250.4</v>
      </c>
      <c r="L8" s="8" t="s">
        <v>25</v>
      </c>
      <c r="M8" s="50" t="n">
        <v>1945400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5.015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50" t="n">
        <v>50737</v>
      </c>
      <c r="V9" s="11" t="s">
        <v>29</v>
      </c>
      <c r="W9" s="51" t="n">
        <v>31491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50" t="n">
        <v>604.04</v>
      </c>
      <c r="V10" s="11" t="s">
        <v>33</v>
      </c>
      <c r="W10" s="51" t="n">
        <v>25519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33.29079327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38278.5</v>
      </c>
    </row>
    <row r="12" customFormat="false" ht="18" hidden="false" customHeight="false" outlineLevel="0" collapsed="false">
      <c r="A12" s="30"/>
      <c r="B12" s="31"/>
      <c r="L12" s="32" t="s">
        <v>37</v>
      </c>
      <c r="M12" s="52" t="n">
        <f aca="false">SQRT(M8/M10)</f>
        <v>56.7507501204098</v>
      </c>
      <c r="V12" s="11" t="s">
        <v>38</v>
      </c>
      <c r="W12" s="51" t="n">
        <v>25225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52" t="n">
        <f aca="false">SQRT(M9/M10)</f>
        <v>9.1649382416891</v>
      </c>
      <c r="V13" s="11" t="s">
        <v>41</v>
      </c>
      <c r="W13" s="34" t="n">
        <f aca="false">1.5*W12</f>
        <v>37837.5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5.416452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1.86083351169318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25519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53" t="n">
        <v>12.864</v>
      </c>
      <c r="N18" s="0" t="s">
        <v>49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53" t="n">
        <v>-3.9171</v>
      </c>
      <c r="N19" s="0" t="s">
        <v>1</v>
      </c>
      <c r="Q19" s="0" t="s">
        <v>69</v>
      </c>
      <c r="R19" s="54" t="n">
        <f aca="false">IF(R7&lt;W6,(W14*10^6*(1-R7/W6)+PI()*PI()*J6*R7*W16/W6^3)/(10^6),PI()*PI()*J6*W16/R7^2/10^6)</f>
        <v>1.48585646914618</v>
      </c>
      <c r="S19" s="0" t="s">
        <v>52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59.0378683610203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53" t="n">
        <v>184960000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53" t="n">
        <v>10.03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1.48585646914618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1.48585646914618</v>
      </c>
      <c r="Z26" s="9" t="n">
        <f aca="false">M10</f>
        <v>604.04</v>
      </c>
      <c r="AA26" s="26" t="n">
        <f aca="false">Y26*1000/Z26</f>
        <v>2.45986436187368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604.04</v>
      </c>
      <c r="S27" s="9" t="n">
        <f aca="false">M10</f>
        <v>604.04</v>
      </c>
      <c r="T27" s="9" t="n">
        <f aca="false">M10</f>
        <v>604.04</v>
      </c>
      <c r="U27" s="9" t="n">
        <f aca="false">M10</f>
        <v>604.04</v>
      </c>
      <c r="X27" s="8" t="s">
        <v>57</v>
      </c>
      <c r="Y27" s="10" t="e">
        <f aca="false">S26</f>
        <v>#REF!</v>
      </c>
      <c r="Z27" s="9" t="n">
        <f aca="false">M10</f>
        <v>604.04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2.45986436187368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604.04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604.04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2374231.05955401</v>
      </c>
      <c r="S4" s="10" t="n">
        <f aca="false">R4/10^6</f>
        <v>2.37423105955401</v>
      </c>
      <c r="V4" s="11" t="s">
        <v>8</v>
      </c>
      <c r="W4" s="11" t="n">
        <v>190.110659942289</v>
      </c>
      <c r="Y4" s="0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4200</v>
      </c>
      <c r="Q5" s="17"/>
      <c r="R5" s="17"/>
      <c r="S5" s="17"/>
      <c r="V5" s="11" t="s">
        <v>12</v>
      </c>
      <c r="W5" s="11" t="n">
        <v>0.990742250833762</v>
      </c>
      <c r="Y5" s="0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4200</v>
      </c>
      <c r="Q6" s="17"/>
      <c r="R6" s="17"/>
      <c r="S6" s="17"/>
      <c r="V6" s="11" t="s">
        <v>17</v>
      </c>
      <c r="W6" s="11" t="n">
        <v>78.673712068647</v>
      </c>
      <c r="Y6" s="0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110.318966502512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89.046-33.25+17.695</f>
        <v>73.491</v>
      </c>
      <c r="E8" s="14" t="s">
        <v>23</v>
      </c>
      <c r="F8" s="15" t="n">
        <v>80</v>
      </c>
      <c r="I8" s="24" t="s">
        <v>24</v>
      </c>
      <c r="J8" s="25" t="n">
        <v>4238.2</v>
      </c>
      <c r="L8" s="8" t="s">
        <v>25</v>
      </c>
      <c r="M8" s="25" t="n">
        <v>2968000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-15.8905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416020</v>
      </c>
      <c r="V9" s="11" t="s">
        <v>29</v>
      </c>
      <c r="W9" s="27" t="n">
        <v>51679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1057.9</v>
      </c>
      <c r="V10" s="11" t="s">
        <v>33</v>
      </c>
      <c r="W10" s="27" t="n">
        <v>41824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25.60893575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62736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f aca="false">SQRT(M8/M10)</f>
        <v>52.967520059963</v>
      </c>
      <c r="V12" s="11" t="s">
        <v>38</v>
      </c>
      <c r="W12" s="27" t="n">
        <v>33331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f aca="false">SQRT(M9/M10)</f>
        <v>19.8305516778245</v>
      </c>
      <c r="V13" s="11" t="s">
        <v>41</v>
      </c>
      <c r="W13" s="34" t="n">
        <f aca="false">1.5*W12</f>
        <v>49996.5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8.599398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3.08715813587527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41824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Z17" s="0" t="n">
        <v>5.88</v>
      </c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-42.382</v>
      </c>
      <c r="N18" s="0" t="s">
        <v>49</v>
      </c>
      <c r="Z18" s="0" t="n">
        <v>5.09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17.695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2.37423105955401</v>
      </c>
      <c r="S19" s="42" t="s">
        <v>52</v>
      </c>
      <c r="Z19" s="0" t="n">
        <v>4.01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Z20" s="0" t="n">
        <v>3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72.85709238056</v>
      </c>
      <c r="Z21" s="0" t="n">
        <v>2.37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1329300000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-31.781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2.37423105955401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2.37423105955401</v>
      </c>
      <c r="Z26" s="9" t="n">
        <f aca="false">M10</f>
        <v>1057.9</v>
      </c>
      <c r="AA26" s="26" t="n">
        <f aca="false">Y26*1000/Z26</f>
        <v>2.24428685088762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1057.9</v>
      </c>
      <c r="S27" s="9" t="n">
        <f aca="false">M10</f>
        <v>1057.9</v>
      </c>
      <c r="T27" s="9" t="n">
        <f aca="false">M10</f>
        <v>1057.9</v>
      </c>
      <c r="U27" s="9" t="n">
        <f aca="false">M10</f>
        <v>1057.9</v>
      </c>
      <c r="X27" s="8" t="s">
        <v>57</v>
      </c>
      <c r="Y27" s="10" t="e">
        <f aca="false">S26</f>
        <v>#REF!</v>
      </c>
      <c r="Z27" s="9" t="n">
        <f aca="false">M10</f>
        <v>1057.9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2.24428685088762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1057.9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1057.9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W4" activeCellId="0" sqref="W4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955985.795252784</v>
      </c>
      <c r="S4" s="10" t="n">
        <f aca="false">R4/10^6</f>
        <v>0.955985795252784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4200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4200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154.95036235066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88.797-33.25+0.81</f>
        <v>56.357</v>
      </c>
      <c r="E8" s="14" t="s">
        <v>23</v>
      </c>
      <c r="F8" s="15" t="n">
        <v>80</v>
      </c>
      <c r="I8" s="24" t="s">
        <v>24</v>
      </c>
      <c r="J8" s="25" t="n">
        <v>3446</v>
      </c>
      <c r="L8" s="8" t="s">
        <v>25</v>
      </c>
      <c r="M8" s="25" t="n">
        <v>2365900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-2.05095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128520</v>
      </c>
      <c r="V9" s="11" t="s">
        <v>29</v>
      </c>
      <c r="W9" s="27" t="n">
        <v>41301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871.35</v>
      </c>
      <c r="V10" s="11" t="s">
        <v>33</v>
      </c>
      <c r="W10" s="27" t="n">
        <v>33223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25.020938555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49834.5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f aca="false">SQRT(M8/M10)</f>
        <v>52.1076964306995</v>
      </c>
      <c r="V12" s="11" t="s">
        <v>38</v>
      </c>
      <c r="W12" s="27" t="n">
        <v>26644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f aca="false">SQRT(M9/M10)</f>
        <v>12.1447629028567</v>
      </c>
      <c r="V13" s="11" t="s">
        <v>41</v>
      </c>
      <c r="W13" s="34" t="n">
        <f aca="false">1.5*W12</f>
        <v>39966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6.874152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0.638948246344169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33223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Z17" s="0" t="n">
        <v>3.13</v>
      </c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22.579</v>
      </c>
      <c r="N18" s="0" t="s">
        <v>49</v>
      </c>
      <c r="Z18" s="0" t="n">
        <v>2.03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81.465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0.955985795252784</v>
      </c>
      <c r="S19" s="42" t="s">
        <v>52</v>
      </c>
      <c r="Z19" s="0" t="n">
        <v>1.48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Z20" s="0" t="n">
        <v>1.16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100.045313529823</v>
      </c>
      <c r="Z21" s="0" t="n">
        <v>0.96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239710000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-4.1019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0.955985795252784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0.955985795252784</v>
      </c>
      <c r="Z26" s="9" t="n">
        <f aca="false">M10</f>
        <v>871.35</v>
      </c>
      <c r="AA26" s="26" t="n">
        <f aca="false">Y26*1000/Z26</f>
        <v>1.09713180151809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871.35</v>
      </c>
      <c r="S27" s="9" t="n">
        <f aca="false">M10</f>
        <v>871.35</v>
      </c>
      <c r="T27" s="9" t="n">
        <f aca="false">M10</f>
        <v>871.35</v>
      </c>
      <c r="U27" s="9" t="n">
        <f aca="false">M10</f>
        <v>871.35</v>
      </c>
      <c r="X27" s="8" t="s">
        <v>57</v>
      </c>
      <c r="Y27" s="10" t="e">
        <f aca="false">S26</f>
        <v>#REF!</v>
      </c>
      <c r="Z27" s="9" t="n">
        <f aca="false">M10</f>
        <v>871.35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1.09713180151809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871.35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871.35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Y18" activeCellId="0" sqref="Y18"/>
    </sheetView>
  </sheetViews>
  <sheetFormatPr defaultRowHeight="15"/>
  <cols>
    <col collapsed="false" hidden="false" max="6" min="1" style="0" width="8.89068825910931"/>
    <col collapsed="false" hidden="false" max="7" min="7" style="0" width="18.5303643724696"/>
    <col collapsed="false" hidden="false" max="9" min="8" style="0" width="8.89068825910931"/>
    <col collapsed="false" hidden="false" max="10" min="10" style="0" width="11.6761133603239"/>
    <col collapsed="false" hidden="false" max="12" min="11" style="0" width="8.89068825910931"/>
    <col collapsed="false" hidden="false" max="13" min="13" style="0" width="11.0323886639676"/>
    <col collapsed="false" hidden="false" max="15" min="14" style="0" width="8.89068825910931"/>
    <col collapsed="false" hidden="false" max="16" min="16" style="0" width="18.5303643724696"/>
    <col collapsed="false" hidden="false" max="17" min="17" style="0" width="8.89068825910931"/>
    <col collapsed="false" hidden="false" max="18" min="18" style="0" width="12.2105263157895"/>
    <col collapsed="false" hidden="false" max="22" min="19" style="0" width="8.89068825910931"/>
    <col collapsed="false" hidden="false" max="23" min="23" style="0" width="11.0323886639676"/>
    <col collapsed="false" hidden="false" max="1025" min="24" style="0" width="8.89068825910931"/>
  </cols>
  <sheetData>
    <row r="1" customFormat="false" ht="15" hidden="false" customHeight="false" outlineLevel="0" collapsed="false">
      <c r="Q1" s="1" t="s">
        <v>0</v>
      </c>
      <c r="R1" s="1"/>
      <c r="S1" s="1"/>
    </row>
    <row r="2" customFormat="false" ht="15" hidden="false" customHeight="false" outlineLevel="0" collapsed="false">
      <c r="B2" s="2" t="s">
        <v>1</v>
      </c>
      <c r="C2" s="3" t="n">
        <v>16.906</v>
      </c>
    </row>
    <row r="3" customFormat="false" ht="15" hidden="false" customHeight="false" outlineLevel="0" collapsed="false">
      <c r="B3" s="2" t="s">
        <v>2</v>
      </c>
      <c r="C3" s="3" t="n">
        <v>103.71</v>
      </c>
      <c r="E3" s="4"/>
      <c r="F3" s="4"/>
      <c r="G3" s="4"/>
    </row>
    <row r="4" customFormat="false" ht="18" hidden="false" customHeight="false" outlineLevel="0" collapsed="false">
      <c r="B4" s="2" t="s">
        <v>3</v>
      </c>
      <c r="C4" s="3" t="n">
        <v>33.5</v>
      </c>
      <c r="E4" s="5" t="s">
        <v>4</v>
      </c>
      <c r="F4" s="5"/>
      <c r="G4" s="6"/>
      <c r="H4" s="7"/>
      <c r="I4" s="5" t="s">
        <v>5</v>
      </c>
      <c r="J4" s="5"/>
      <c r="K4" s="7"/>
      <c r="L4" s="5" t="s">
        <v>6</v>
      </c>
      <c r="M4" s="5"/>
      <c r="Q4" s="8" t="s">
        <v>7</v>
      </c>
      <c r="R4" s="9" t="n">
        <f aca="false">F10*PI()*PI()*J6*M9*(B11+(SQRT(B11^2+(0.038*J8*M5^2/M9)+M23/M9)))/(M5^2)</f>
        <v>1112388.25683463</v>
      </c>
      <c r="S4" s="10" t="n">
        <f aca="false">R4/10^6</f>
        <v>1.11238825683463</v>
      </c>
      <c r="V4" s="11" t="s">
        <v>8</v>
      </c>
      <c r="W4" s="11" t="n">
        <v>190.110659942289</v>
      </c>
    </row>
    <row r="5" customFormat="false" ht="18" hidden="false" customHeight="false" outlineLevel="0" collapsed="false">
      <c r="E5" s="12" t="s">
        <v>9</v>
      </c>
      <c r="F5" s="13" t="n">
        <v>150</v>
      </c>
      <c r="I5" s="14" t="s">
        <v>10</v>
      </c>
      <c r="J5" s="15" t="n">
        <v>172</v>
      </c>
      <c r="L5" s="8" t="s">
        <v>11</v>
      </c>
      <c r="M5" s="16" t="n">
        <v>4200</v>
      </c>
      <c r="Q5" s="17"/>
      <c r="R5" s="17"/>
      <c r="S5" s="17"/>
      <c r="V5" s="11" t="s">
        <v>12</v>
      </c>
      <c r="W5" s="11" t="n">
        <v>0.990742250833762</v>
      </c>
    </row>
    <row r="6" customFormat="false" ht="18" hidden="false" customHeight="false" outlineLevel="0" collapsed="false">
      <c r="A6" s="18" t="s">
        <v>13</v>
      </c>
      <c r="B6" s="19" t="n">
        <f aca="false">0.41*F10</f>
        <v>0.4633</v>
      </c>
      <c r="E6" s="14" t="s">
        <v>14</v>
      </c>
      <c r="F6" s="15" t="n">
        <v>80</v>
      </c>
      <c r="I6" s="14" t="s">
        <v>15</v>
      </c>
      <c r="J6" s="15" t="n">
        <v>70000</v>
      </c>
      <c r="L6" s="8" t="s">
        <v>16</v>
      </c>
      <c r="M6" s="16" t="n">
        <f aca="false">M5</f>
        <v>4200</v>
      </c>
      <c r="Q6" s="17"/>
      <c r="R6" s="17"/>
      <c r="S6" s="17"/>
      <c r="V6" s="11" t="s">
        <v>17</v>
      </c>
      <c r="W6" s="11" t="n">
        <v>78.673712068647</v>
      </c>
      <c r="AI6" s="0" t="n">
        <f aca="false">0.594*(EXP(-0.078*(4.8-2)))</f>
        <v>0.477459490351943</v>
      </c>
    </row>
    <row r="7" customFormat="false" ht="18" hidden="false" customHeight="false" outlineLevel="0" collapsed="false">
      <c r="A7" s="18" t="s">
        <v>18</v>
      </c>
      <c r="B7" s="19" t="n">
        <f aca="false">0.47*F10</f>
        <v>0.5311</v>
      </c>
      <c r="E7" s="14" t="s">
        <v>19</v>
      </c>
      <c r="F7" s="15" t="n">
        <v>150</v>
      </c>
      <c r="I7" s="14" t="s">
        <v>20</v>
      </c>
      <c r="J7" s="15" t="n">
        <v>0.32</v>
      </c>
      <c r="L7" s="20"/>
      <c r="M7" s="20"/>
      <c r="Q7" s="21" t="s">
        <v>21</v>
      </c>
      <c r="R7" s="10" t="n">
        <f aca="false">PI()*SQRT(J6*W16/R4)</f>
        <v>156.73496799635</v>
      </c>
      <c r="S7" s="17"/>
      <c r="V7" s="22"/>
      <c r="W7" s="22"/>
    </row>
    <row r="8" customFormat="false" ht="18" hidden="false" customHeight="false" outlineLevel="0" collapsed="false">
      <c r="A8" s="18" t="s">
        <v>22</v>
      </c>
      <c r="B8" s="23" t="n">
        <f aca="false">91.185-33.9+6.6492</f>
        <v>63.9342</v>
      </c>
      <c r="E8" s="14" t="s">
        <v>23</v>
      </c>
      <c r="F8" s="15" t="n">
        <v>80</v>
      </c>
      <c r="I8" s="24" t="s">
        <v>24</v>
      </c>
      <c r="J8" s="25" t="n">
        <v>4644.9</v>
      </c>
      <c r="L8" s="8" t="s">
        <v>25</v>
      </c>
      <c r="M8" s="25" t="n">
        <v>2751200</v>
      </c>
      <c r="V8" s="22"/>
      <c r="W8" s="22"/>
      <c r="AI8" s="0" t="n">
        <f aca="false">1-(EXP(-0.078*2.9))</f>
        <v>0.20244142600136</v>
      </c>
    </row>
    <row r="9" customFormat="false" ht="18" hidden="false" customHeight="false" outlineLevel="0" collapsed="false">
      <c r="A9" s="18" t="s">
        <v>26</v>
      </c>
      <c r="B9" s="26" t="n">
        <f aca="false">M25/2</f>
        <v>-9.8615</v>
      </c>
      <c r="E9" s="22"/>
      <c r="F9" s="22"/>
      <c r="I9" s="14" t="s">
        <v>27</v>
      </c>
      <c r="J9" s="9" t="n">
        <f aca="false">J6/(2*(1+J7))</f>
        <v>26515.1515151515</v>
      </c>
      <c r="L9" s="8" t="s">
        <v>28</v>
      </c>
      <c r="M9" s="25" t="n">
        <v>137210</v>
      </c>
      <c r="V9" s="11" t="s">
        <v>29</v>
      </c>
      <c r="W9" s="27" t="n">
        <v>46538</v>
      </c>
      <c r="X9" s="0" t="s">
        <v>30</v>
      </c>
      <c r="AI9" s="0" t="n">
        <f aca="false">0.104*AI6/AI8</f>
        <v>0.245284712607529</v>
      </c>
    </row>
    <row r="10" customFormat="false" ht="18" hidden="false" customHeight="false" outlineLevel="0" collapsed="false">
      <c r="A10" s="22"/>
      <c r="B10" s="22"/>
      <c r="E10" s="14" t="s">
        <v>31</v>
      </c>
      <c r="F10" s="10" t="n">
        <v>1.13</v>
      </c>
      <c r="L10" s="8" t="s">
        <v>32</v>
      </c>
      <c r="M10" s="25" t="n">
        <v>941.37</v>
      </c>
      <c r="V10" s="11" t="s">
        <v>33</v>
      </c>
      <c r="W10" s="27" t="n">
        <v>39554</v>
      </c>
      <c r="X10" s="0" t="s">
        <v>34</v>
      </c>
    </row>
    <row r="11" customFormat="false" ht="18" hidden="false" customHeight="false" outlineLevel="0" collapsed="false">
      <c r="A11" s="18" t="s">
        <v>35</v>
      </c>
      <c r="B11" s="28" t="n">
        <f aca="false">B6*B8+B7*B9</f>
        <v>24.38327221</v>
      </c>
      <c r="F11" s="29" t="n">
        <f aca="false">12.5*F5/(2.5*F5+3*F6+4*F7+3*F8)</f>
        <v>1.28865979381443</v>
      </c>
      <c r="L11" s="20"/>
      <c r="M11" s="20"/>
      <c r="V11" s="11" t="s">
        <v>36</v>
      </c>
      <c r="W11" s="11" t="n">
        <f aca="false">1.5*W10</f>
        <v>59331</v>
      </c>
    </row>
    <row r="12" customFormat="false" ht="18" hidden="false" customHeight="false" outlineLevel="0" collapsed="false">
      <c r="A12" s="30"/>
      <c r="B12" s="31"/>
      <c r="L12" s="32" t="s">
        <v>37</v>
      </c>
      <c r="M12" s="33" t="n">
        <f aca="false">SQRT(M8/M10)</f>
        <v>54.0606053503974</v>
      </c>
      <c r="V12" s="11" t="s">
        <v>38</v>
      </c>
      <c r="W12" s="27" t="n">
        <v>30171</v>
      </c>
      <c r="X12" s="0" t="s">
        <v>39</v>
      </c>
    </row>
    <row r="13" customFormat="false" ht="18" hidden="false" customHeight="false" outlineLevel="0" collapsed="false">
      <c r="A13" s="30"/>
      <c r="B13" s="31"/>
      <c r="L13" s="32" t="s">
        <v>40</v>
      </c>
      <c r="M13" s="33" t="n">
        <f aca="false">SQRT(M9/M10)</f>
        <v>12.0729306298698</v>
      </c>
      <c r="V13" s="11" t="s">
        <v>41</v>
      </c>
      <c r="W13" s="34" t="n">
        <f aca="false">1.5*W12</f>
        <v>45256.5</v>
      </c>
    </row>
    <row r="14" customFormat="false" ht="18" hidden="false" customHeight="false" outlineLevel="0" collapsed="false">
      <c r="A14" s="30"/>
      <c r="B14" s="31"/>
      <c r="L14" s="32"/>
      <c r="M14" s="35"/>
      <c r="V14" s="11" t="s">
        <v>42</v>
      </c>
      <c r="W14" s="11" t="n">
        <f aca="false">MIN(W9,W11,W13)*J5/1000000</f>
        <v>7.784118</v>
      </c>
    </row>
    <row r="15" customFormat="false" ht="34.5" hidden="false" customHeight="true" outlineLevel="0" collapsed="false">
      <c r="A15" s="36"/>
      <c r="B15" s="36"/>
      <c r="C15" s="36"/>
      <c r="D15" s="36"/>
      <c r="E15" s="36"/>
      <c r="L15" s="8" t="s">
        <v>43</v>
      </c>
      <c r="M15" s="16" t="n">
        <v>1</v>
      </c>
      <c r="R15" s="0" t="n">
        <f aca="false">(W14*10^6*(1-R7/W6)+PI()*PI()*J6*R7*W16/W6^3)/(10^6)</f>
        <v>1.0720733819331</v>
      </c>
      <c r="V15" s="11"/>
      <c r="W15" s="11"/>
    </row>
    <row r="16" customFormat="false" ht="18" hidden="false" customHeight="false" outlineLevel="0" collapsed="false">
      <c r="L16" s="8" t="s">
        <v>44</v>
      </c>
      <c r="M16" s="16" t="n">
        <v>1</v>
      </c>
      <c r="V16" s="37" t="s">
        <v>45</v>
      </c>
      <c r="W16" s="37" t="n">
        <f aca="false">W10</f>
        <v>39554</v>
      </c>
    </row>
    <row r="17" customFormat="false" ht="18" hidden="false" customHeight="false" outlineLevel="0" collapsed="false"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L17" s="20"/>
      <c r="M17" s="20"/>
      <c r="AE17" s="0" t="n">
        <v>1200</v>
      </c>
      <c r="AF17" s="0" t="n">
        <v>3.09907603056491</v>
      </c>
      <c r="AG17" s="0" t="n">
        <v>1.88391277660306</v>
      </c>
    </row>
    <row r="18" customFormat="false" ht="18" hidden="false" customHeight="false" outlineLevel="0" collapsed="false">
      <c r="B18" s="0" t="s">
        <v>47</v>
      </c>
      <c r="L18" s="8" t="s">
        <v>48</v>
      </c>
      <c r="M18" s="39" t="n">
        <v>23.622</v>
      </c>
      <c r="N18" s="0" t="s">
        <v>49</v>
      </c>
      <c r="Y18" s="0" t="n">
        <v>3.51</v>
      </c>
      <c r="AE18" s="0" t="n">
        <v>1800</v>
      </c>
      <c r="AF18" s="0" t="n">
        <v>2.17186528238462</v>
      </c>
      <c r="AG18" s="0" t="n">
        <v>0.943294807683554</v>
      </c>
    </row>
    <row r="19" customFormat="false" ht="18" hidden="false" customHeight="false" outlineLevel="0" collapsed="false">
      <c r="L19" s="8" t="s">
        <v>50</v>
      </c>
      <c r="M19" s="39" t="n">
        <v>6.6492</v>
      </c>
      <c r="N19" s="0" t="s">
        <v>1</v>
      </c>
      <c r="Q19" s="40" t="s">
        <v>51</v>
      </c>
      <c r="R19" s="41" t="n">
        <f aca="false">IF(R7&lt;W6,(W14*10^6*(1-R7/W6)+PI()*PI()*J6*R7*W16/W6^3)/(10^6),PI()*PI()*J6*W16/R7^2/10^6)</f>
        <v>1.11238825683463</v>
      </c>
      <c r="S19" s="42" t="s">
        <v>52</v>
      </c>
      <c r="Y19" s="0" t="n">
        <v>2.31</v>
      </c>
      <c r="AE19" s="0" t="n">
        <v>2400</v>
      </c>
      <c r="AF19" s="0" t="n">
        <v>1.34442867282026</v>
      </c>
      <c r="AG19" s="0" t="n">
        <v>0.602608856813498</v>
      </c>
    </row>
    <row r="20" customFormat="false" ht="15" hidden="false" customHeight="false" outlineLevel="0" collapsed="false">
      <c r="L20" s="20"/>
      <c r="M20" s="20"/>
      <c r="Y20" s="0" t="n">
        <v>1.7</v>
      </c>
      <c r="AE20" s="0" t="n">
        <v>3000</v>
      </c>
      <c r="AF20" s="0" t="n">
        <v>0.913188974945108</v>
      </c>
      <c r="AG20" s="0" t="n">
        <v>0.440071652664789</v>
      </c>
    </row>
    <row r="21" customFormat="false" ht="18" hidden="false" customHeight="false" outlineLevel="0" collapsed="false">
      <c r="L21" s="8" t="s">
        <v>53</v>
      </c>
      <c r="M21" s="43" t="n">
        <f aca="false">SQRT(M12^2+M13^2+M18^2+M19^2)</f>
        <v>60.5847790248101</v>
      </c>
      <c r="Y21" s="0" t="n">
        <v>1.35</v>
      </c>
      <c r="AE21" s="0" t="n">
        <v>3600</v>
      </c>
      <c r="AF21" s="0" t="n">
        <v>0.675297185538012</v>
      </c>
      <c r="AG21" s="0" t="n">
        <v>0.347820008382435</v>
      </c>
    </row>
    <row r="22" customFormat="false" ht="15" hidden="false" customHeight="false" outlineLevel="0" collapsed="false">
      <c r="L22" s="20"/>
      <c r="M22" s="20"/>
      <c r="Y22" s="0" t="n">
        <v>1.11</v>
      </c>
      <c r="AE22" s="0" t="n">
        <v>4200</v>
      </c>
      <c r="AF22" s="0" t="n">
        <v>0.528918878416647</v>
      </c>
      <c r="AG22" s="0" t="n">
        <v>0.289041475155375</v>
      </c>
    </row>
    <row r="23" customFormat="false" ht="18" hidden="false" customHeight="false" outlineLevel="0" collapsed="false">
      <c r="L23" s="8" t="s">
        <v>54</v>
      </c>
      <c r="M23" s="39" t="n">
        <v>265070000</v>
      </c>
      <c r="P23" s="44"/>
    </row>
    <row r="24" customFormat="false" ht="15" hidden="false" customHeight="false" outlineLevel="0" collapsed="false">
      <c r="L24" s="20"/>
      <c r="M24" s="20"/>
    </row>
    <row r="25" customFormat="false" ht="45" hidden="false" customHeight="false" outlineLevel="0" collapsed="false">
      <c r="G25" s="44"/>
      <c r="L25" s="8" t="s">
        <v>55</v>
      </c>
      <c r="M25" s="39" t="n">
        <v>-19.723</v>
      </c>
      <c r="Q25" s="14"/>
      <c r="R25" s="8" t="s">
        <v>56</v>
      </c>
      <c r="S25" s="8" t="s">
        <v>57</v>
      </c>
      <c r="T25" s="45" t="s">
        <v>58</v>
      </c>
      <c r="U25" s="45" t="s">
        <v>59</v>
      </c>
      <c r="V25" s="46"/>
      <c r="X25" s="14"/>
      <c r="Y25" s="14" t="s">
        <v>60</v>
      </c>
      <c r="Z25" s="14" t="s">
        <v>32</v>
      </c>
      <c r="AA25" s="14" t="s">
        <v>61</v>
      </c>
    </row>
    <row r="26" customFormat="false" ht="34.5" hidden="false" customHeight="true" outlineLevel="0" collapsed="false">
      <c r="L26" s="47"/>
      <c r="M26" s="47"/>
      <c r="Q26" s="14" t="s">
        <v>60</v>
      </c>
      <c r="R26" s="10" t="n">
        <f aca="false">R19</f>
        <v>1.11238825683463</v>
      </c>
      <c r="S26" s="10" t="e">
        <f aca="false">#REF!</f>
        <v>#REF!</v>
      </c>
      <c r="T26" s="10" t="e">
        <f aca="false">#REF!</f>
        <v>#REF!</v>
      </c>
      <c r="U26" s="10" t="e">
        <f aca="false">#REF!</f>
        <v>#REF!</v>
      </c>
      <c r="X26" s="8" t="s">
        <v>56</v>
      </c>
      <c r="Y26" s="10" t="n">
        <f aca="false">R19</f>
        <v>1.11238825683463</v>
      </c>
      <c r="Z26" s="9" t="n">
        <f aca="false">M10</f>
        <v>941.37</v>
      </c>
      <c r="AA26" s="26" t="n">
        <f aca="false">Y26*1000/Z26</f>
        <v>1.1816695420872</v>
      </c>
    </row>
    <row r="27" customFormat="false" ht="18" hidden="false" customHeight="false" outlineLevel="0" collapsed="false">
      <c r="L27" s="47"/>
      <c r="M27" s="47"/>
      <c r="P27" s="48"/>
      <c r="Q27" s="14" t="s">
        <v>32</v>
      </c>
      <c r="R27" s="9" t="n">
        <f aca="false">M10</f>
        <v>941.37</v>
      </c>
      <c r="S27" s="9" t="n">
        <f aca="false">M10</f>
        <v>941.37</v>
      </c>
      <c r="T27" s="9" t="n">
        <f aca="false">M10</f>
        <v>941.37</v>
      </c>
      <c r="U27" s="9" t="n">
        <f aca="false">M10</f>
        <v>941.37</v>
      </c>
      <c r="X27" s="8" t="s">
        <v>57</v>
      </c>
      <c r="Y27" s="10" t="e">
        <f aca="false">S26</f>
        <v>#REF!</v>
      </c>
      <c r="Z27" s="9" t="n">
        <f aca="false">M10</f>
        <v>941.37</v>
      </c>
      <c r="AA27" s="26" t="e">
        <f aca="false">Y27*1000/Z27</f>
        <v>#REF!</v>
      </c>
    </row>
    <row r="28" customFormat="false" ht="45" hidden="false" customHeight="false" outlineLevel="0" collapsed="false">
      <c r="Q28" s="14" t="s">
        <v>61</v>
      </c>
      <c r="R28" s="26" t="n">
        <f aca="false">R26*1000/R27</f>
        <v>1.1816695420872</v>
      </c>
      <c r="S28" s="26" t="e">
        <f aca="false">S26*1000/S27</f>
        <v>#REF!</v>
      </c>
      <c r="T28" s="26" t="e">
        <f aca="false">T26*1000/T27</f>
        <v>#REF!</v>
      </c>
      <c r="U28" s="26" t="e">
        <f aca="false">U26*1000/U27</f>
        <v>#REF!</v>
      </c>
      <c r="X28" s="45" t="s">
        <v>58</v>
      </c>
      <c r="Y28" s="10" t="e">
        <f aca="false">#REF!</f>
        <v>#REF!</v>
      </c>
      <c r="Z28" s="9" t="n">
        <f aca="false">M10</f>
        <v>941.37</v>
      </c>
      <c r="AA28" s="26" t="e">
        <f aca="false">Y28*1000/Z28</f>
        <v>#REF!</v>
      </c>
    </row>
    <row r="29" customFormat="false" ht="45" hidden="false" customHeight="false" outlineLevel="0" collapsed="false">
      <c r="X29" s="45" t="s">
        <v>59</v>
      </c>
      <c r="Y29" s="10" t="e">
        <f aca="false">#REF!</f>
        <v>#REF!</v>
      </c>
      <c r="Z29" s="9" t="n">
        <f aca="false">M10</f>
        <v>941.37</v>
      </c>
      <c r="AA29" s="26" t="e">
        <f aca="false">Y29*1000/Z29</f>
        <v>#REF!</v>
      </c>
    </row>
    <row r="31" customFormat="false" ht="15" hidden="false" customHeight="false" outlineLevel="0" collapsed="false">
      <c r="Q31" s="49" t="s">
        <v>62</v>
      </c>
      <c r="R31" s="49"/>
      <c r="S31" s="49"/>
      <c r="T31" s="49"/>
      <c r="U31" s="49"/>
      <c r="V31" s="49"/>
      <c r="W31" s="49"/>
    </row>
    <row r="32" customFormat="false" ht="15" hidden="false" customHeight="false" outlineLevel="0" collapsed="false">
      <c r="Q32" s="11" t="s">
        <v>63</v>
      </c>
      <c r="R32" s="14" t="s">
        <v>56</v>
      </c>
      <c r="S32" s="14"/>
      <c r="T32" s="14"/>
    </row>
    <row r="33" customFormat="false" ht="15" hidden="false" customHeight="false" outlineLevel="0" collapsed="false">
      <c r="Q33" s="11"/>
      <c r="R33" s="11" t="s">
        <v>64</v>
      </c>
      <c r="S33" s="11" t="s">
        <v>65</v>
      </c>
      <c r="T33" s="11" t="s">
        <v>66</v>
      </c>
    </row>
    <row r="34" customFormat="false" ht="15" hidden="false" customHeight="false" outlineLevel="0" collapsed="false">
      <c r="Q34" s="11" t="s">
        <v>67</v>
      </c>
      <c r="R34" s="11" t="n">
        <v>4.9714558487313</v>
      </c>
      <c r="S34" s="11" t="n">
        <v>1365.1</v>
      </c>
      <c r="T34" s="11" t="n">
        <v>3.6418253964774</v>
      </c>
    </row>
    <row r="35" customFormat="false" ht="15" hidden="false" customHeight="false" outlineLevel="0" collapsed="false">
      <c r="Q35" s="11" t="s">
        <v>68</v>
      </c>
      <c r="R35" s="11"/>
      <c r="S35" s="11"/>
      <c r="T35" s="11"/>
    </row>
  </sheetData>
  <mergeCells count="17">
    <mergeCell ref="Q1:S1"/>
    <mergeCell ref="E3:G3"/>
    <mergeCell ref="E4:F4"/>
    <mergeCell ref="I4:J4"/>
    <mergeCell ref="L4:M4"/>
    <mergeCell ref="L7:M7"/>
    <mergeCell ref="V7:W8"/>
    <mergeCell ref="E9:F9"/>
    <mergeCell ref="A10:B10"/>
    <mergeCell ref="L11:M11"/>
    <mergeCell ref="A15:E15"/>
    <mergeCell ref="L17:M17"/>
    <mergeCell ref="L20:M20"/>
    <mergeCell ref="L22:M22"/>
    <mergeCell ref="L24:M24"/>
    <mergeCell ref="Q31:W31"/>
    <mergeCell ref="R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Queensland University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2016-02-15T04:43:22Z</dcterms:created>
  <dc:creator>Kesawan Sivakumar</dc:creator>
  <dc:description/>
  <dc:language>en-AU</dc:language>
  <cp:lastModifiedBy>Kesawan Sivakumar</cp:lastModifiedBy>
  <dcterms:modified xsi:type="dcterms:W3CDTF">2018-01-12T06:24:36Z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Queensland University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