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gtaiann/Documents/00.크롤링 작업/#15_2_지면 별 페이스북:"/>
    </mc:Choice>
  </mc:AlternateContent>
  <xr:revisionPtr revIDLastSave="0" documentId="13_ncr:1_{0235C61D-CCB3-114A-9AF0-A8E108B57386}" xr6:coauthVersionLast="45" xr6:coauthVersionMax="45" xr10:uidLastSave="{00000000-0000-0000-0000-000000000000}"/>
  <bookViews>
    <workbookView xWindow="0" yWindow="500" windowWidth="28800" windowHeight="17500" activeTab="2" xr2:uid="{5C1F77DD-91FE-8345-9BBD-E5D73EB94B7D}"/>
  </bookViews>
  <sheets>
    <sheet name="출처" sheetId="1" r:id="rId1"/>
    <sheet name="Channel marketing budget" sheetId="3" r:id="rId2"/>
    <sheet name="Newbreed Marketing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4" l="1"/>
  <c r="A51" i="4"/>
  <c r="A50" i="4"/>
  <c r="A49" i="4"/>
  <c r="A48" i="4"/>
  <c r="A47" i="4"/>
  <c r="A46" i="4"/>
  <c r="H43" i="4"/>
  <c r="B43" i="4"/>
  <c r="B52" i="4" s="1"/>
  <c r="P42" i="4"/>
  <c r="N42" i="4"/>
  <c r="M42" i="4"/>
  <c r="L42" i="4"/>
  <c r="J42" i="4"/>
  <c r="I42" i="4"/>
  <c r="G42" i="4"/>
  <c r="F42" i="4"/>
  <c r="D42" i="4"/>
  <c r="C42" i="4"/>
  <c r="N41" i="4"/>
  <c r="M41" i="4"/>
  <c r="L41" i="4"/>
  <c r="J41" i="4"/>
  <c r="I41" i="4"/>
  <c r="G41" i="4"/>
  <c r="F41" i="4"/>
  <c r="D41" i="4"/>
  <c r="C41" i="4"/>
  <c r="N40" i="4"/>
  <c r="M40" i="4"/>
  <c r="L40" i="4"/>
  <c r="J40" i="4"/>
  <c r="I40" i="4"/>
  <c r="G40" i="4"/>
  <c r="F40" i="4"/>
  <c r="D40" i="4"/>
  <c r="C40" i="4"/>
  <c r="N39" i="4"/>
  <c r="P40" i="4" s="1"/>
  <c r="K39" i="4"/>
  <c r="J39" i="4"/>
  <c r="H39" i="4"/>
  <c r="E39" i="4"/>
  <c r="D39" i="4"/>
  <c r="D51" i="4" s="1"/>
  <c r="B39" i="4"/>
  <c r="P38" i="4"/>
  <c r="N38" i="4"/>
  <c r="M38" i="4"/>
  <c r="L38" i="4"/>
  <c r="J38" i="4"/>
  <c r="I38" i="4"/>
  <c r="G38" i="4"/>
  <c r="F38" i="4"/>
  <c r="D38" i="4"/>
  <c r="C38" i="4"/>
  <c r="N37" i="4"/>
  <c r="M37" i="4"/>
  <c r="L37" i="4"/>
  <c r="J37" i="4"/>
  <c r="I37" i="4"/>
  <c r="G37" i="4"/>
  <c r="F37" i="4"/>
  <c r="D37" i="4"/>
  <c r="C37" i="4"/>
  <c r="N36" i="4"/>
  <c r="M36" i="4"/>
  <c r="L36" i="4"/>
  <c r="J36" i="4"/>
  <c r="I36" i="4"/>
  <c r="G36" i="4"/>
  <c r="F36" i="4"/>
  <c r="D36" i="4"/>
  <c r="C36" i="4"/>
  <c r="N35" i="4"/>
  <c r="M35" i="4"/>
  <c r="L35" i="4"/>
  <c r="J35" i="4"/>
  <c r="I35" i="4"/>
  <c r="G35" i="4"/>
  <c r="F35" i="4"/>
  <c r="D35" i="4"/>
  <c r="C35" i="4"/>
  <c r="P34" i="4"/>
  <c r="N34" i="4"/>
  <c r="M34" i="4"/>
  <c r="L34" i="4"/>
  <c r="J34" i="4"/>
  <c r="I34" i="4"/>
  <c r="G34" i="4"/>
  <c r="F34" i="4"/>
  <c r="D34" i="4"/>
  <c r="C34" i="4"/>
  <c r="N33" i="4"/>
  <c r="P35" i="4" s="1"/>
  <c r="K33" i="4"/>
  <c r="J33" i="4"/>
  <c r="H33" i="4"/>
  <c r="E33" i="4"/>
  <c r="D33" i="4"/>
  <c r="D50" i="4" s="1"/>
  <c r="B33" i="4"/>
  <c r="N32" i="4"/>
  <c r="M32" i="4"/>
  <c r="L32" i="4"/>
  <c r="J32" i="4"/>
  <c r="I32" i="4"/>
  <c r="G32" i="4"/>
  <c r="F32" i="4"/>
  <c r="D32" i="4"/>
  <c r="C32" i="4"/>
  <c r="N31" i="4"/>
  <c r="M31" i="4"/>
  <c r="L31" i="4"/>
  <c r="J31" i="4"/>
  <c r="I31" i="4"/>
  <c r="G31" i="4"/>
  <c r="F31" i="4"/>
  <c r="D31" i="4"/>
  <c r="C31" i="4"/>
  <c r="N30" i="4"/>
  <c r="M30" i="4"/>
  <c r="L30" i="4"/>
  <c r="J30" i="4"/>
  <c r="I30" i="4"/>
  <c r="G30" i="4"/>
  <c r="F30" i="4"/>
  <c r="D30" i="4"/>
  <c r="C30" i="4"/>
  <c r="N29" i="4"/>
  <c r="M29" i="4"/>
  <c r="L29" i="4"/>
  <c r="J29" i="4"/>
  <c r="I29" i="4"/>
  <c r="G29" i="4"/>
  <c r="F29" i="4"/>
  <c r="D29" i="4"/>
  <c r="C29" i="4"/>
  <c r="N28" i="4"/>
  <c r="P31" i="4" s="1"/>
  <c r="K28" i="4"/>
  <c r="J28" i="4"/>
  <c r="H28" i="4"/>
  <c r="E28" i="4"/>
  <c r="D28" i="4"/>
  <c r="D49" i="4" s="1"/>
  <c r="B28" i="4"/>
  <c r="N27" i="4"/>
  <c r="L27" i="4"/>
  <c r="J27" i="4"/>
  <c r="I27" i="4"/>
  <c r="G27" i="4"/>
  <c r="F27" i="4"/>
  <c r="D27" i="4"/>
  <c r="C27" i="4"/>
  <c r="N26" i="4"/>
  <c r="L26" i="4"/>
  <c r="J26" i="4"/>
  <c r="I26" i="4"/>
  <c r="G26" i="4"/>
  <c r="F26" i="4"/>
  <c r="D26" i="4"/>
  <c r="C26" i="4"/>
  <c r="N25" i="4"/>
  <c r="L25" i="4"/>
  <c r="J25" i="4"/>
  <c r="I25" i="4"/>
  <c r="G25" i="4"/>
  <c r="F25" i="4"/>
  <c r="D25" i="4"/>
  <c r="C25" i="4"/>
  <c r="N24" i="4"/>
  <c r="L24" i="4"/>
  <c r="J24" i="4"/>
  <c r="I24" i="4"/>
  <c r="G24" i="4"/>
  <c r="F24" i="4"/>
  <c r="D24" i="4"/>
  <c r="C24" i="4"/>
  <c r="C23" i="4" s="1"/>
  <c r="C48" i="4" s="1"/>
  <c r="K23" i="4"/>
  <c r="J23" i="4"/>
  <c r="H23" i="4"/>
  <c r="E23" i="4"/>
  <c r="D23" i="4"/>
  <c r="D48" i="4" s="1"/>
  <c r="B23" i="4"/>
  <c r="N22" i="4"/>
  <c r="L22" i="4"/>
  <c r="J22" i="4"/>
  <c r="I22" i="4"/>
  <c r="G22" i="4"/>
  <c r="F22" i="4"/>
  <c r="D22" i="4"/>
  <c r="C22" i="4"/>
  <c r="N21" i="4"/>
  <c r="L21" i="4"/>
  <c r="J21" i="4"/>
  <c r="I21" i="4"/>
  <c r="G21" i="4"/>
  <c r="F21" i="4"/>
  <c r="D21" i="4"/>
  <c r="C21" i="4"/>
  <c r="N20" i="4"/>
  <c r="L20" i="4"/>
  <c r="J20" i="4"/>
  <c r="I20" i="4"/>
  <c r="G20" i="4"/>
  <c r="F20" i="4"/>
  <c r="D20" i="4"/>
  <c r="C20" i="4"/>
  <c r="N19" i="4"/>
  <c r="L19" i="4"/>
  <c r="J19" i="4"/>
  <c r="I19" i="4"/>
  <c r="G19" i="4"/>
  <c r="F19" i="4"/>
  <c r="D19" i="4"/>
  <c r="C19" i="4"/>
  <c r="N18" i="4"/>
  <c r="L18" i="4"/>
  <c r="J18" i="4"/>
  <c r="I18" i="4"/>
  <c r="G18" i="4"/>
  <c r="F18" i="4"/>
  <c r="D18" i="4"/>
  <c r="C18" i="4"/>
  <c r="N17" i="4"/>
  <c r="L17" i="4"/>
  <c r="J17" i="4"/>
  <c r="I17" i="4"/>
  <c r="G17" i="4"/>
  <c r="F17" i="4"/>
  <c r="D17" i="4"/>
  <c r="C17" i="4"/>
  <c r="N16" i="4"/>
  <c r="L16" i="4"/>
  <c r="J16" i="4"/>
  <c r="I16" i="4"/>
  <c r="G16" i="4"/>
  <c r="F16" i="4"/>
  <c r="D16" i="4"/>
  <c r="C16" i="4"/>
  <c r="N15" i="4"/>
  <c r="L15" i="4"/>
  <c r="J15" i="4"/>
  <c r="I15" i="4"/>
  <c r="G15" i="4"/>
  <c r="F15" i="4"/>
  <c r="D15" i="4"/>
  <c r="C15" i="4"/>
  <c r="N14" i="4"/>
  <c r="L14" i="4"/>
  <c r="J14" i="4"/>
  <c r="I14" i="4"/>
  <c r="G14" i="4"/>
  <c r="F14" i="4"/>
  <c r="F13" i="4" s="1"/>
  <c r="D14" i="4"/>
  <c r="C14" i="4"/>
  <c r="K13" i="4"/>
  <c r="M24" i="4" s="1"/>
  <c r="J13" i="4"/>
  <c r="H13" i="4"/>
  <c r="E13" i="4"/>
  <c r="D13" i="4"/>
  <c r="D47" i="4" s="1"/>
  <c r="B13" i="4"/>
  <c r="N12" i="4"/>
  <c r="M12" i="4"/>
  <c r="L12" i="4"/>
  <c r="J12" i="4"/>
  <c r="I12" i="4"/>
  <c r="F12" i="4"/>
  <c r="D12" i="4"/>
  <c r="C12" i="4"/>
  <c r="N11" i="4"/>
  <c r="M11" i="4"/>
  <c r="L11" i="4"/>
  <c r="J11" i="4"/>
  <c r="I11" i="4"/>
  <c r="F11" i="4"/>
  <c r="D11" i="4"/>
  <c r="C11" i="4"/>
  <c r="N10" i="4"/>
  <c r="M10" i="4"/>
  <c r="L10" i="4"/>
  <c r="J10" i="4"/>
  <c r="I10" i="4"/>
  <c r="F10" i="4"/>
  <c r="D10" i="4"/>
  <c r="C10" i="4"/>
  <c r="N9" i="4"/>
  <c r="M9" i="4"/>
  <c r="L9" i="4"/>
  <c r="J9" i="4"/>
  <c r="I9" i="4"/>
  <c r="F9" i="4"/>
  <c r="D9" i="4"/>
  <c r="C9" i="4"/>
  <c r="N8" i="4"/>
  <c r="M8" i="4"/>
  <c r="L8" i="4"/>
  <c r="J8" i="4"/>
  <c r="I8" i="4"/>
  <c r="F8" i="4"/>
  <c r="D8" i="4"/>
  <c r="C8" i="4"/>
  <c r="N7" i="4"/>
  <c r="M7" i="4"/>
  <c r="L7" i="4"/>
  <c r="J7" i="4"/>
  <c r="I7" i="4"/>
  <c r="F7" i="4"/>
  <c r="D7" i="4"/>
  <c r="C7" i="4"/>
  <c r="N6" i="4"/>
  <c r="M6" i="4"/>
  <c r="L6" i="4"/>
  <c r="J6" i="4"/>
  <c r="I6" i="4"/>
  <c r="F6" i="4"/>
  <c r="D6" i="4"/>
  <c r="C6" i="4"/>
  <c r="N5" i="4"/>
  <c r="M5" i="4"/>
  <c r="L5" i="4"/>
  <c r="J5" i="4"/>
  <c r="I5" i="4"/>
  <c r="F5" i="4"/>
  <c r="D5" i="4"/>
  <c r="C5" i="4"/>
  <c r="N4" i="4"/>
  <c r="M4" i="4"/>
  <c r="L4" i="4"/>
  <c r="J4" i="4"/>
  <c r="I4" i="4"/>
  <c r="I3" i="4" s="1"/>
  <c r="F4" i="4"/>
  <c r="F3" i="4" s="1"/>
  <c r="D4" i="4"/>
  <c r="C4" i="4"/>
  <c r="K3" i="4"/>
  <c r="J3" i="4"/>
  <c r="H3" i="4"/>
  <c r="E3" i="4"/>
  <c r="G12" i="4" s="1"/>
  <c r="D3" i="4"/>
  <c r="D46" i="4" s="1"/>
  <c r="B3" i="4"/>
  <c r="P69" i="3"/>
  <c r="N67" i="3"/>
  <c r="M67" i="3"/>
  <c r="L67" i="3"/>
  <c r="K67" i="3"/>
  <c r="J67" i="3"/>
  <c r="I67" i="3"/>
  <c r="H67" i="3"/>
  <c r="G67" i="3"/>
  <c r="F67" i="3"/>
  <c r="E67" i="3"/>
  <c r="D67" i="3"/>
  <c r="C67" i="3"/>
  <c r="P66" i="3"/>
  <c r="P65" i="3"/>
  <c r="P64" i="3"/>
  <c r="N61" i="3"/>
  <c r="M61" i="3"/>
  <c r="L61" i="3"/>
  <c r="K61" i="3"/>
  <c r="J61" i="3"/>
  <c r="I61" i="3"/>
  <c r="H61" i="3"/>
  <c r="G61" i="3"/>
  <c r="F61" i="3"/>
  <c r="E61" i="3"/>
  <c r="D61" i="3"/>
  <c r="C61" i="3"/>
  <c r="P60" i="3"/>
  <c r="P59" i="3"/>
  <c r="P58" i="3"/>
  <c r="P61" i="3" s="1"/>
  <c r="P54" i="3"/>
  <c r="N54" i="3"/>
  <c r="N55" i="3" s="1"/>
  <c r="M54" i="3"/>
  <c r="M55" i="3" s="1"/>
  <c r="L54" i="3"/>
  <c r="L55" i="3" s="1"/>
  <c r="K54" i="3"/>
  <c r="K55" i="3" s="1"/>
  <c r="J54" i="3"/>
  <c r="J55" i="3" s="1"/>
  <c r="I54" i="3"/>
  <c r="I55" i="3" s="1"/>
  <c r="H54" i="3"/>
  <c r="H55" i="3" s="1"/>
  <c r="G54" i="3"/>
  <c r="G55" i="3" s="1"/>
  <c r="F54" i="3"/>
  <c r="F55" i="3" s="1"/>
  <c r="E54" i="3"/>
  <c r="E55" i="3" s="1"/>
  <c r="D54" i="3"/>
  <c r="D55" i="3" s="1"/>
  <c r="C54" i="3"/>
  <c r="C55" i="3" s="1"/>
  <c r="P53" i="3"/>
  <c r="P52" i="3"/>
  <c r="N47" i="3"/>
  <c r="N48" i="3" s="1"/>
  <c r="M47" i="3"/>
  <c r="M48" i="3" s="1"/>
  <c r="L47" i="3"/>
  <c r="L48" i="3" s="1"/>
  <c r="K47" i="3"/>
  <c r="K48" i="3" s="1"/>
  <c r="J47" i="3"/>
  <c r="J48" i="3" s="1"/>
  <c r="I47" i="3"/>
  <c r="I48" i="3" s="1"/>
  <c r="H47" i="3"/>
  <c r="H48" i="3" s="1"/>
  <c r="G47" i="3"/>
  <c r="G48" i="3" s="1"/>
  <c r="F47" i="3"/>
  <c r="F48" i="3" s="1"/>
  <c r="E47" i="3"/>
  <c r="E48" i="3" s="1"/>
  <c r="D47" i="3"/>
  <c r="D48" i="3" s="1"/>
  <c r="C47" i="3"/>
  <c r="C48" i="3" s="1"/>
  <c r="P46" i="3"/>
  <c r="P45" i="3"/>
  <c r="P44" i="3"/>
  <c r="P40" i="3"/>
  <c r="N40" i="3"/>
  <c r="M40" i="3"/>
  <c r="L40" i="3"/>
  <c r="K40" i="3"/>
  <c r="J40" i="3"/>
  <c r="I40" i="3"/>
  <c r="H40" i="3"/>
  <c r="G40" i="3"/>
  <c r="F40" i="3"/>
  <c r="E40" i="3"/>
  <c r="D40" i="3"/>
  <c r="C40" i="3"/>
  <c r="P39" i="3"/>
  <c r="N39" i="3"/>
  <c r="M39" i="3"/>
  <c r="L39" i="3"/>
  <c r="K39" i="3"/>
  <c r="K41" i="3" s="1"/>
  <c r="J39" i="3"/>
  <c r="I39" i="3"/>
  <c r="H39" i="3"/>
  <c r="G39" i="3"/>
  <c r="G41" i="3" s="1"/>
  <c r="F39" i="3"/>
  <c r="E39" i="3"/>
  <c r="D39" i="3"/>
  <c r="C39" i="3"/>
  <c r="C41" i="3" s="1"/>
  <c r="P38" i="3"/>
  <c r="P37" i="3"/>
  <c r="P36" i="3"/>
  <c r="N32" i="3"/>
  <c r="M32" i="3"/>
  <c r="L32" i="3"/>
  <c r="K32" i="3"/>
  <c r="J32" i="3"/>
  <c r="I32" i="3"/>
  <c r="H32" i="3"/>
  <c r="G32" i="3"/>
  <c r="F32" i="3"/>
  <c r="E32" i="3"/>
  <c r="D32" i="3"/>
  <c r="C32" i="3"/>
  <c r="P31" i="3"/>
  <c r="P30" i="3"/>
  <c r="P29" i="3"/>
  <c r="P25" i="3"/>
  <c r="P24" i="3"/>
  <c r="P23" i="3"/>
  <c r="P22" i="3"/>
  <c r="P21" i="3"/>
  <c r="P20" i="3"/>
  <c r="P19" i="3"/>
  <c r="N19" i="3"/>
  <c r="N26" i="3" s="1"/>
  <c r="M19" i="3"/>
  <c r="M26" i="3" s="1"/>
  <c r="L19" i="3"/>
  <c r="L26" i="3" s="1"/>
  <c r="K19" i="3"/>
  <c r="K26" i="3" s="1"/>
  <c r="J19" i="3"/>
  <c r="J26" i="3" s="1"/>
  <c r="I19" i="3"/>
  <c r="I26" i="3" s="1"/>
  <c r="H19" i="3"/>
  <c r="H26" i="3" s="1"/>
  <c r="G19" i="3"/>
  <c r="G26" i="3" s="1"/>
  <c r="F19" i="3"/>
  <c r="F26" i="3" s="1"/>
  <c r="E19" i="3"/>
  <c r="E26" i="3" s="1"/>
  <c r="D19" i="3"/>
  <c r="D26" i="3" s="1"/>
  <c r="C19" i="3"/>
  <c r="C26" i="3" s="1"/>
  <c r="P15" i="3"/>
  <c r="P14" i="3"/>
  <c r="N14" i="3"/>
  <c r="M14" i="3"/>
  <c r="L14" i="3"/>
  <c r="K14" i="3"/>
  <c r="J14" i="3"/>
  <c r="I14" i="3"/>
  <c r="H14" i="3"/>
  <c r="G14" i="3"/>
  <c r="F14" i="3"/>
  <c r="E14" i="3"/>
  <c r="D14" i="3"/>
  <c r="C14" i="3"/>
  <c r="P13" i="3"/>
  <c r="P12" i="3"/>
  <c r="N12" i="3"/>
  <c r="M12" i="3"/>
  <c r="L12" i="3"/>
  <c r="K12" i="3"/>
  <c r="J12" i="3"/>
  <c r="I12" i="3"/>
  <c r="H12" i="3"/>
  <c r="G12" i="3"/>
  <c r="F12" i="3"/>
  <c r="E12" i="3"/>
  <c r="D12" i="3"/>
  <c r="C12" i="3"/>
  <c r="P7" i="3"/>
  <c r="N7" i="3"/>
  <c r="M7" i="3"/>
  <c r="L7" i="3"/>
  <c r="K7" i="3"/>
  <c r="J7" i="3"/>
  <c r="I7" i="3"/>
  <c r="H7" i="3"/>
  <c r="G7" i="3"/>
  <c r="F7" i="3"/>
  <c r="E7" i="3"/>
  <c r="D7" i="3"/>
  <c r="C7" i="3"/>
  <c r="P6" i="3"/>
  <c r="P8" i="3" s="1"/>
  <c r="N5" i="3"/>
  <c r="N6" i="3" s="1"/>
  <c r="M5" i="3"/>
  <c r="M6" i="3" s="1"/>
  <c r="M8" i="3" s="1"/>
  <c r="L5" i="3"/>
  <c r="L6" i="3" s="1"/>
  <c r="K5" i="3"/>
  <c r="K6" i="3" s="1"/>
  <c r="K8" i="3" s="1"/>
  <c r="J5" i="3"/>
  <c r="J6" i="3" s="1"/>
  <c r="I5" i="3"/>
  <c r="I6" i="3" s="1"/>
  <c r="I8" i="3" s="1"/>
  <c r="H5" i="3"/>
  <c r="H6" i="3" s="1"/>
  <c r="G5" i="3"/>
  <c r="G6" i="3" s="1"/>
  <c r="G8" i="3" s="1"/>
  <c r="F5" i="3"/>
  <c r="F6" i="3" s="1"/>
  <c r="E5" i="3"/>
  <c r="E6" i="3" s="1"/>
  <c r="E8" i="3" s="1"/>
  <c r="D5" i="3"/>
  <c r="D6" i="3" s="1"/>
  <c r="C5" i="3"/>
  <c r="C6" i="3" s="1"/>
  <c r="C8" i="3" s="1"/>
  <c r="N4" i="3"/>
  <c r="M4" i="3"/>
  <c r="L4" i="3"/>
  <c r="K4" i="3"/>
  <c r="J4" i="3"/>
  <c r="I4" i="3"/>
  <c r="H4" i="3"/>
  <c r="G4" i="3"/>
  <c r="F4" i="3"/>
  <c r="E4" i="3"/>
  <c r="D4" i="3"/>
  <c r="C4" i="3"/>
  <c r="P2" i="3"/>
  <c r="P67" i="3" l="1"/>
  <c r="O41" i="4"/>
  <c r="O29" i="4"/>
  <c r="I39" i="4"/>
  <c r="O5" i="4"/>
  <c r="F28" i="4"/>
  <c r="O6" i="4"/>
  <c r="O7" i="4"/>
  <c r="O9" i="4"/>
  <c r="C13" i="4"/>
  <c r="C47" i="4" s="1"/>
  <c r="O20" i="4"/>
  <c r="O21" i="4"/>
  <c r="F33" i="4"/>
  <c r="O34" i="4"/>
  <c r="O37" i="4"/>
  <c r="O17" i="4"/>
  <c r="O24" i="4"/>
  <c r="O25" i="4"/>
  <c r="C33" i="4"/>
  <c r="C50" i="4" s="1"/>
  <c r="O10" i="4"/>
  <c r="O11" i="4"/>
  <c r="O14" i="4"/>
  <c r="O15" i="4"/>
  <c r="I23" i="4"/>
  <c r="C28" i="4"/>
  <c r="C49" i="4" s="1"/>
  <c r="O30" i="4"/>
  <c r="I28" i="4"/>
  <c r="I33" i="4"/>
  <c r="C3" i="4"/>
  <c r="C46" i="4" s="1"/>
  <c r="O8" i="4"/>
  <c r="O18" i="4"/>
  <c r="O19" i="4"/>
  <c r="O31" i="4"/>
  <c r="O35" i="4"/>
  <c r="O38" i="4"/>
  <c r="C39" i="4"/>
  <c r="C51" i="4" s="1"/>
  <c r="O40" i="4"/>
  <c r="L3" i="4"/>
  <c r="O12" i="4"/>
  <c r="I13" i="4"/>
  <c r="O22" i="4"/>
  <c r="F23" i="4"/>
  <c r="O26" i="4"/>
  <c r="O27" i="4"/>
  <c r="O32" i="4"/>
  <c r="F39" i="4"/>
  <c r="O42" i="4"/>
  <c r="G7" i="4"/>
  <c r="G11" i="4"/>
  <c r="M15" i="4"/>
  <c r="M19" i="4"/>
  <c r="M27" i="4"/>
  <c r="P30" i="4"/>
  <c r="E43" i="4"/>
  <c r="N3" i="4"/>
  <c r="P12" i="4" s="1"/>
  <c r="O4" i="4"/>
  <c r="G6" i="4"/>
  <c r="G10" i="4"/>
  <c r="L13" i="4"/>
  <c r="M14" i="4"/>
  <c r="O16" i="4"/>
  <c r="M18" i="4"/>
  <c r="M22" i="4"/>
  <c r="N23" i="4"/>
  <c r="M26" i="4"/>
  <c r="P29" i="4"/>
  <c r="L33" i="4"/>
  <c r="O36" i="4"/>
  <c r="P37" i="4"/>
  <c r="P41" i="4"/>
  <c r="B49" i="4"/>
  <c r="B50" i="4"/>
  <c r="B51" i="4"/>
  <c r="G3" i="4"/>
  <c r="G5" i="4"/>
  <c r="G9" i="4"/>
  <c r="M17" i="4"/>
  <c r="M21" i="4"/>
  <c r="M25" i="4"/>
  <c r="L28" i="4"/>
  <c r="P32" i="4"/>
  <c r="P36" i="4"/>
  <c r="K43" i="4"/>
  <c r="G4" i="4"/>
  <c r="G8" i="4"/>
  <c r="N13" i="4"/>
  <c r="M16" i="4"/>
  <c r="M20" i="4"/>
  <c r="L23" i="4"/>
  <c r="L39" i="4"/>
  <c r="P16" i="3"/>
  <c r="P26" i="3"/>
  <c r="C16" i="3"/>
  <c r="G16" i="3"/>
  <c r="G33" i="3" s="1"/>
  <c r="G69" i="3" s="1"/>
  <c r="K16" i="3"/>
  <c r="D16" i="3"/>
  <c r="H16" i="3"/>
  <c r="H33" i="3" s="1"/>
  <c r="L16" i="3"/>
  <c r="L33" i="3" s="1"/>
  <c r="L69" i="3" s="1"/>
  <c r="E41" i="3"/>
  <c r="I41" i="3"/>
  <c r="M41" i="3"/>
  <c r="E16" i="3"/>
  <c r="E33" i="3" s="1"/>
  <c r="E69" i="3" s="1"/>
  <c r="I16" i="3"/>
  <c r="M16" i="3"/>
  <c r="P32" i="3"/>
  <c r="F16" i="3"/>
  <c r="F33" i="3" s="1"/>
  <c r="J16" i="3"/>
  <c r="N16" i="3"/>
  <c r="F41" i="3"/>
  <c r="J41" i="3"/>
  <c r="J69" i="3" s="1"/>
  <c r="D33" i="3"/>
  <c r="P41" i="3"/>
  <c r="P55" i="3"/>
  <c r="F8" i="3"/>
  <c r="J8" i="3"/>
  <c r="N8" i="3"/>
  <c r="J33" i="3"/>
  <c r="N33" i="3"/>
  <c r="N41" i="3"/>
  <c r="N69" i="3" s="1"/>
  <c r="D8" i="3"/>
  <c r="H8" i="3"/>
  <c r="L8" i="3"/>
  <c r="D41" i="3"/>
  <c r="D69" i="3" s="1"/>
  <c r="H41" i="3"/>
  <c r="L41" i="3"/>
  <c r="C33" i="3"/>
  <c r="C69" i="3" s="1"/>
  <c r="K33" i="3"/>
  <c r="K69" i="3" s="1"/>
  <c r="M33" i="3"/>
  <c r="M69" i="3" s="1"/>
  <c r="I33" i="3"/>
  <c r="I69" i="3" s="1"/>
  <c r="P47" i="3"/>
  <c r="P48" i="3" s="1"/>
  <c r="P33" i="3" l="1"/>
  <c r="I43" i="4"/>
  <c r="O33" i="4"/>
  <c r="O3" i="4"/>
  <c r="O13" i="4"/>
  <c r="O23" i="4"/>
  <c r="O28" i="4"/>
  <c r="F43" i="4"/>
  <c r="C43" i="4"/>
  <c r="C52" i="4" s="1"/>
  <c r="O39" i="4"/>
  <c r="L43" i="4"/>
  <c r="M28" i="4"/>
  <c r="M33" i="4"/>
  <c r="N43" i="4"/>
  <c r="M43" i="4" s="1"/>
  <c r="M39" i="4"/>
  <c r="M23" i="4"/>
  <c r="M3" i="4"/>
  <c r="M13" i="4"/>
  <c r="B48" i="4"/>
  <c r="P27" i="4"/>
  <c r="P19" i="4"/>
  <c r="P15" i="4"/>
  <c r="P24" i="4"/>
  <c r="B47" i="4"/>
  <c r="P25" i="4"/>
  <c r="P21" i="4"/>
  <c r="P17" i="4"/>
  <c r="P26" i="4"/>
  <c r="P22" i="4"/>
  <c r="P18" i="4"/>
  <c r="P14" i="4"/>
  <c r="P11" i="4"/>
  <c r="P7" i="4"/>
  <c r="P3" i="4"/>
  <c r="B46" i="4"/>
  <c r="P9" i="4"/>
  <c r="P5" i="4"/>
  <c r="P10" i="4"/>
  <c r="P6" i="4"/>
  <c r="G39" i="4"/>
  <c r="G28" i="4"/>
  <c r="G33" i="4"/>
  <c r="G13" i="4"/>
  <c r="G23" i="4"/>
  <c r="P16" i="4"/>
  <c r="P20" i="4"/>
  <c r="P8" i="4"/>
  <c r="P4" i="4"/>
  <c r="F69" i="3"/>
  <c r="H69" i="3"/>
  <c r="O43" i="4" l="1"/>
  <c r="P13" i="4"/>
  <c r="P43" i="4"/>
  <c r="D43" i="4"/>
  <c r="D52" i="4" s="1"/>
  <c r="P39" i="4"/>
  <c r="P28" i="4"/>
  <c r="J43" i="4"/>
  <c r="P33" i="4"/>
  <c r="G43" i="4"/>
  <c r="P23" i="4"/>
</calcChain>
</file>

<file path=xl/sharedStrings.xml><?xml version="1.0" encoding="utf-8"?>
<sst xmlns="http://schemas.openxmlformats.org/spreadsheetml/2006/main" count="280" uniqueCount="130">
  <si>
    <t>구분</t>
  </si>
  <si>
    <t>출처</t>
  </si>
  <si>
    <t>Dataset</t>
  </si>
  <si>
    <t>웹 크롤링</t>
  </si>
  <si>
    <t xml:space="preserve"> </t>
  </si>
  <si>
    <t>Rate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</si>
  <si>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</si>
  <si>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</si>
  <si>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</si>
  <si>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</si>
  <si>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</si>
  <si>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</si>
  <si>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</si>
  <si>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</si>
  <si>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</si>
  <si>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</si>
  <si>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</si>
  <si>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</si>
  <si>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Total</t>
  </si>
  <si>
    <t>ANTICIPATED SALES TOTAL $(000)</t>
  </si>
  <si>
    <t>750</t>
  </si>
  <si>
    <t>200</t>
  </si>
  <si>
    <t>500</t>
  </si>
  <si>
    <t>1,500</t>
  </si>
  <si>
    <t>1,200</t>
  </si>
  <si>
    <t>1,800</t>
  </si>
  <si>
    <t>2,000</t>
  </si>
  <si>
    <t>Personnel Items</t>
  </si>
  <si>
    <t>PERSONNEL (% OF TOTAL SALES)</t>
  </si>
  <si>
    <t>Human Resources - Headcount</t>
  </si>
  <si>
    <t>Human Resources - Cost</t>
  </si>
  <si>
    <t>Commission</t>
  </si>
  <si>
    <t>Personnel Total $(000)</t>
  </si>
  <si>
    <t>DIRECT MARKETING ITEMS</t>
  </si>
  <si>
    <t>DIRECT MARKETING (% OF TOTAL SALES)</t>
  </si>
  <si>
    <t>Telemarketing (% of Direct Sales)</t>
  </si>
  <si>
    <t>Infrastructure Support</t>
  </si>
  <si>
    <t>Training</t>
  </si>
  <si>
    <t>Telemarketing Total $(000)</t>
  </si>
  <si>
    <t>INTERNET MARKETING ITEMS</t>
  </si>
  <si>
    <t>INTERNET MARKETING (% OF DIRECT SALES)</t>
  </si>
  <si>
    <t>Website Development (one-time cost)</t>
  </si>
  <si>
    <t>Hosting</t>
  </si>
  <si>
    <t>Support &amp; Maintenance</t>
  </si>
  <si>
    <t>Facebook</t>
  </si>
  <si>
    <t>Twitter</t>
  </si>
  <si>
    <t>YouTube</t>
  </si>
  <si>
    <t>Internet Marketing Total $(000)</t>
  </si>
  <si>
    <t>DIRECT MAIL ITEMS</t>
  </si>
  <si>
    <t>DIRECT MAIL (% OF DIRECT SALES)</t>
  </si>
  <si>
    <t>Material</t>
  </si>
  <si>
    <t>Postage</t>
  </si>
  <si>
    <t>Direct Mail Total $(000)</t>
  </si>
  <si>
    <t>Direct Marketing Total $(000)</t>
  </si>
  <si>
    <t>AGENT/BROKER ITEMS</t>
  </si>
  <si>
    <t>AGENT/BROKER (% OF TOTAL SALES)</t>
  </si>
  <si>
    <t>Communication</t>
  </si>
  <si>
    <t>Promotions</t>
  </si>
  <si>
    <t>Discounts</t>
  </si>
  <si>
    <t>Commission (% of Agent's Sales)</t>
  </si>
  <si>
    <t>Agent/Broker Total $(000)</t>
  </si>
  <si>
    <t>DISTRIBUTORS ITEMS</t>
  </si>
  <si>
    <t>DISTRIBUTORS (% OF TOTAL SALES)</t>
  </si>
  <si>
    <t>Commission/Discounts (% of Distributors' Sales)</t>
  </si>
  <si>
    <t>Distributor Total $(000)</t>
  </si>
  <si>
    <t>RETAIL ITEMS</t>
  </si>
  <si>
    <t>RETAILER (% OF TOTAL SALES)</t>
  </si>
  <si>
    <t>Commission/Discounts (% of Retail Sales)</t>
  </si>
  <si>
    <t>Retailer Total $(000)</t>
  </si>
  <si>
    <t>CUSTOMER ACQUISTION &amp; RETENTION (CAR) ITEMS</t>
  </si>
  <si>
    <t>CUSTOMER ACQUISITION &amp; RETENTION (CAR)</t>
  </si>
  <si>
    <t>Human Resources</t>
  </si>
  <si>
    <t>Communications</t>
  </si>
  <si>
    <t>Promotions/Coupons</t>
  </si>
  <si>
    <t>CAR Total $(000)</t>
  </si>
  <si>
    <t>OTHER EXPENSE ITEMS</t>
  </si>
  <si>
    <t>OTHER EXPENSES</t>
  </si>
  <si>
    <t>Travel</t>
  </si>
  <si>
    <t>Infrastructure (computer, telephone, etc.)</t>
  </si>
  <si>
    <t>Channel Support</t>
  </si>
  <si>
    <t>Other Expenses Total $(000)</t>
  </si>
  <si>
    <t>TOTAL MARKETING BUDGET:</t>
  </si>
  <si>
    <t>Channel marketing budget</t>
  </si>
  <si>
    <t>Category</t>
  </si>
  <si>
    <t>Q1</t>
  </si>
  <si>
    <t>Q2</t>
  </si>
  <si>
    <t>Q3</t>
  </si>
  <si>
    <t>Q4</t>
  </si>
  <si>
    <t>Yearly Total</t>
  </si>
  <si>
    <t>Budget</t>
  </si>
  <si>
    <t>Actual</t>
  </si>
  <si>
    <t>% of Budget</t>
  </si>
  <si>
    <t>Software Expenses</t>
  </si>
  <si>
    <t>Graphic Design</t>
  </si>
  <si>
    <t>Conversational Marketing</t>
  </si>
  <si>
    <t>Webinar Hosting</t>
  </si>
  <si>
    <t>Video Hosting</t>
  </si>
  <si>
    <t>Marketing Automation</t>
  </si>
  <si>
    <t>Content Management System</t>
  </si>
  <si>
    <t>Project Management</t>
  </si>
  <si>
    <t>Sales Enablement</t>
  </si>
  <si>
    <t>Search Engine Optimization</t>
  </si>
  <si>
    <t>Execution Expenses</t>
  </si>
  <si>
    <t>Email Marketing</t>
  </si>
  <si>
    <t>Content Marketing</t>
  </si>
  <si>
    <t>Paid Advertising</t>
  </si>
  <si>
    <t>Social Media</t>
  </si>
  <si>
    <t>Webinars</t>
  </si>
  <si>
    <t>Podcasts</t>
  </si>
  <si>
    <t>Paid Advertising Spend</t>
  </si>
  <si>
    <t>Google Ads</t>
  </si>
  <si>
    <t>Linkedin Ads</t>
  </si>
  <si>
    <t>Bing Ads</t>
  </si>
  <si>
    <t>Facebook Ads</t>
  </si>
  <si>
    <t>Branding Expenses</t>
  </si>
  <si>
    <t>Awards</t>
  </si>
  <si>
    <t>Press Releases</t>
  </si>
  <si>
    <t>Solution Booklets</t>
  </si>
  <si>
    <t>SWAG and Giveaways</t>
  </si>
  <si>
    <t>Events and Conferences</t>
  </si>
  <si>
    <t>Event 1</t>
  </si>
  <si>
    <t>Event 2</t>
  </si>
  <si>
    <t>Event 3</t>
  </si>
  <si>
    <t>Event 4</t>
  </si>
  <si>
    <t>Event 5</t>
  </si>
  <si>
    <t>Flights</t>
  </si>
  <si>
    <t>Hotels</t>
  </si>
  <si>
    <t>Car Rentals</t>
  </si>
  <si>
    <t>https://www.newbreedmarketing.com/marketing-goals-template-024?hsCtaTracking=fbfa417e-15e1-4d77-8356-6e4d6f5a04de%7Cbb9d036b-4871-47eb-8973-112346e41ecf</t>
  </si>
  <si>
    <t>Newbreed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</si>
</sst>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3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i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sz val="11.5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.5"/>
      <color theme="1"/>
      <name val="Calibri Light"/>
      <family val="2"/>
      <scheme val="major"/>
    </font>
    <font>
      <b/>
      <sz val="11.5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  <font>
      <b/>
      <sz val="1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2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</cellStyleXfs>
  <cellXfs count="17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2" xfId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24" fillId="3" borderId="0" xfId="0" applyNumberFormat="1" applyFont="1" applyFill="1" applyBorder="1" applyAlignment="1">
      <alignment horizontal="left" indent="2"/>
    </xf>
    <xf numFmtId="0" fontId="7" fillId="3" borderId="0" xfId="0" applyFont="1" applyFill="1" applyBorder="1" applyAlignment="1">
      <alignment horizontal="left" vertical="center" indent="10"/>
    </xf>
    <xf numFmtId="0" fontId="8" fillId="3" borderId="0" xfId="0" applyFont="1" applyFill="1" applyBorder="1" applyAlignment="1">
      <alignment horizontal="left" vertical="center" indent="2"/>
    </xf>
    <xf numFmtId="0" fontId="8" fillId="3" borderId="0" xfId="2" applyFont="1" applyFill="1" applyBorder="1" applyAlignment="1">
      <alignment horizontal="left" vertical="center" indent="2"/>
    </xf>
    <xf numFmtId="0" fontId="6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 vertical="center" indent="10"/>
    </xf>
    <xf numFmtId="0" fontId="5" fillId="3" borderId="0" xfId="0" applyFont="1" applyFill="1" applyBorder="1" applyAlignment="1">
      <alignment horizontal="left" vertical="center" indent="2"/>
    </xf>
    <xf numFmtId="3" fontId="10" fillId="3" borderId="0" xfId="0" applyNumberFormat="1" applyFont="1" applyFill="1" applyBorder="1" applyAlignment="1">
      <alignment horizontal="left" vertical="center" indent="2"/>
    </xf>
    <xf numFmtId="0" fontId="10" fillId="3" borderId="0" xfId="0" applyFont="1" applyFill="1" applyBorder="1" applyAlignment="1">
      <alignment horizontal="left" vertical="center" indent="2"/>
    </xf>
    <xf numFmtId="0" fontId="11" fillId="3" borderId="0" xfId="0" applyFont="1" applyFill="1" applyBorder="1" applyAlignment="1">
      <alignment horizontal="right" vertical="center"/>
    </xf>
    <xf numFmtId="0" fontId="11" fillId="3" borderId="0" xfId="0" applyFont="1" applyFill="1" applyBorder="1"/>
    <xf numFmtId="0" fontId="0" fillId="3" borderId="0" xfId="0" applyFont="1" applyFill="1" applyBorder="1" applyAlignment="1">
      <alignment horizontal="left" vertical="center" indent="10"/>
    </xf>
    <xf numFmtId="3" fontId="9" fillId="3" borderId="0" xfId="0" applyNumberFormat="1" applyFont="1" applyFill="1" applyBorder="1" applyAlignment="1">
      <alignment horizontal="left" vertical="center" indent="2"/>
    </xf>
    <xf numFmtId="0" fontId="9" fillId="3" borderId="0" xfId="0" applyFont="1" applyFill="1" applyBorder="1" applyAlignment="1">
      <alignment horizontal="left" indent="2"/>
    </xf>
    <xf numFmtId="0" fontId="9" fillId="3" borderId="0" xfId="0" applyFont="1" applyFill="1" applyBorder="1"/>
    <xf numFmtId="0" fontId="5" fillId="3" borderId="0" xfId="3" applyFont="1" applyFill="1" applyBorder="1" applyAlignment="1">
      <alignment horizontal="left" vertical="center" indent="10"/>
    </xf>
    <xf numFmtId="0" fontId="12" fillId="3" borderId="0" xfId="0" applyFont="1" applyFill="1" applyBorder="1" applyAlignment="1">
      <alignment horizontal="left" vertical="center" indent="2"/>
    </xf>
    <xf numFmtId="9" fontId="5" fillId="3" borderId="0" xfId="0" applyNumberFormat="1" applyFont="1" applyFill="1" applyBorder="1" applyAlignment="1">
      <alignment horizontal="left" vertical="center" indent="2"/>
    </xf>
    <xf numFmtId="9" fontId="5" fillId="3" borderId="0" xfId="0" applyNumberFormat="1" applyFont="1" applyFill="1" applyBorder="1" applyAlignment="1">
      <alignment horizontal="left" indent="2"/>
    </xf>
    <xf numFmtId="0" fontId="14" fillId="3" borderId="0" xfId="0" applyFont="1" applyFill="1" applyBorder="1" applyAlignment="1">
      <alignment horizontal="left" vertical="center" indent="10"/>
    </xf>
    <xf numFmtId="0" fontId="0" fillId="3" borderId="0" xfId="0" applyFont="1" applyFill="1" applyBorder="1" applyAlignment="1">
      <alignment horizontal="left" vertical="center" indent="2"/>
    </xf>
    <xf numFmtId="0" fontId="0" fillId="3" borderId="0" xfId="0" applyFont="1" applyFill="1" applyBorder="1" applyAlignment="1">
      <alignment horizontal="left" indent="2"/>
    </xf>
    <xf numFmtId="0" fontId="13" fillId="3" borderId="0" xfId="0" applyFont="1" applyFill="1" applyBorder="1"/>
    <xf numFmtId="4" fontId="0" fillId="3" borderId="0" xfId="0" applyNumberFormat="1" applyFont="1" applyFill="1" applyBorder="1" applyAlignment="1">
      <alignment horizontal="left" vertical="center" indent="2"/>
    </xf>
    <xf numFmtId="4" fontId="0" fillId="3" borderId="0" xfId="0" applyNumberFormat="1" applyFont="1" applyFill="1" applyBorder="1" applyAlignment="1">
      <alignment horizontal="left" indent="2"/>
    </xf>
    <xf numFmtId="4" fontId="5" fillId="3" borderId="0" xfId="0" applyNumberFormat="1" applyFont="1" applyFill="1" applyBorder="1" applyAlignment="1">
      <alignment horizontal="left" vertical="center" indent="2"/>
    </xf>
    <xf numFmtId="10" fontId="0" fillId="3" borderId="0" xfId="0" applyNumberFormat="1" applyFont="1" applyFill="1" applyBorder="1" applyAlignment="1">
      <alignment horizontal="left" vertical="center" indent="2"/>
    </xf>
    <xf numFmtId="0" fontId="8" fillId="3" borderId="0" xfId="0" applyFont="1" applyFill="1" applyBorder="1" applyAlignment="1">
      <alignment horizontal="left" vertical="center" indent="10"/>
    </xf>
    <xf numFmtId="9" fontId="8" fillId="3" borderId="0" xfId="0" applyNumberFormat="1" applyFont="1" applyFill="1" applyBorder="1" applyAlignment="1">
      <alignment horizontal="left" vertical="center" indent="2"/>
    </xf>
    <xf numFmtId="4" fontId="8" fillId="3" borderId="0" xfId="0" applyNumberFormat="1" applyFont="1" applyFill="1" applyBorder="1" applyAlignment="1">
      <alignment horizontal="left" vertical="center" indent="2"/>
    </xf>
    <xf numFmtId="4" fontId="7" fillId="3" borderId="0" xfId="0" applyNumberFormat="1" applyFont="1" applyFill="1" applyBorder="1" applyAlignment="1">
      <alignment horizontal="left" vertical="center" indent="2"/>
    </xf>
    <xf numFmtId="0" fontId="15" fillId="3" borderId="0" xfId="0" applyFont="1" applyFill="1" applyBorder="1"/>
    <xf numFmtId="0" fontId="10" fillId="3" borderId="0" xfId="3" applyFont="1" applyFill="1" applyBorder="1" applyAlignment="1">
      <alignment horizontal="left" vertical="center" indent="10"/>
    </xf>
    <xf numFmtId="0" fontId="16" fillId="3" borderId="0" xfId="0" applyFont="1" applyFill="1" applyBorder="1" applyAlignment="1">
      <alignment horizontal="left" vertical="center" indent="2"/>
    </xf>
    <xf numFmtId="9" fontId="10" fillId="3" borderId="0" xfId="0" applyNumberFormat="1" applyFont="1" applyFill="1" applyBorder="1" applyAlignment="1">
      <alignment horizontal="left" vertical="center" indent="2"/>
    </xf>
    <xf numFmtId="4" fontId="10" fillId="3" borderId="0" xfId="0" applyNumberFormat="1" applyFont="1" applyFill="1" applyBorder="1" applyAlignment="1">
      <alignment horizontal="left" vertical="center" indent="2"/>
    </xf>
    <xf numFmtId="4" fontId="17" fillId="3" borderId="0" xfId="0" applyNumberFormat="1" applyFont="1" applyFill="1" applyBorder="1" applyAlignment="1">
      <alignment horizontal="left" vertical="center" indent="2"/>
    </xf>
    <xf numFmtId="9" fontId="0" fillId="3" borderId="0" xfId="0" applyNumberFormat="1" applyFont="1" applyFill="1" applyBorder="1" applyAlignment="1">
      <alignment horizontal="left" vertical="center" indent="2"/>
    </xf>
    <xf numFmtId="4" fontId="9" fillId="3" borderId="0" xfId="0" applyNumberFormat="1" applyFont="1" applyFill="1" applyBorder="1" applyAlignment="1">
      <alignment horizontal="left" vertical="center" indent="2"/>
    </xf>
    <xf numFmtId="4" fontId="11" fillId="3" borderId="0" xfId="0" applyNumberFormat="1" applyFont="1" applyFill="1" applyBorder="1" applyAlignment="1">
      <alignment horizontal="left" indent="2"/>
    </xf>
    <xf numFmtId="0" fontId="18" fillId="3" borderId="0" xfId="0" applyFont="1" applyFill="1" applyBorder="1"/>
    <xf numFmtId="0" fontId="19" fillId="3" borderId="0" xfId="0" applyFont="1" applyFill="1" applyBorder="1" applyAlignment="1">
      <alignment horizontal="left" vertical="center" indent="2"/>
    </xf>
    <xf numFmtId="4" fontId="20" fillId="3" borderId="0" xfId="0" applyNumberFormat="1" applyFont="1" applyFill="1" applyBorder="1" applyAlignment="1">
      <alignment horizontal="left" vertical="center" indent="2"/>
    </xf>
    <xf numFmtId="0" fontId="21" fillId="3" borderId="0" xfId="0" applyFont="1" applyFill="1" applyBorder="1"/>
    <xf numFmtId="4" fontId="22" fillId="3" borderId="0" xfId="0" applyNumberFormat="1" applyFont="1" applyFill="1" applyBorder="1" applyAlignment="1">
      <alignment horizontal="left" vertical="center" indent="2"/>
    </xf>
    <xf numFmtId="0" fontId="9" fillId="3" borderId="0" xfId="0" applyFont="1" applyFill="1" applyBorder="1" applyAlignment="1">
      <alignment horizontal="left" vertical="center" indent="2"/>
    </xf>
    <xf numFmtId="0" fontId="10" fillId="3" borderId="0" xfId="4" applyFont="1" applyFill="1" applyBorder="1" applyAlignment="1">
      <alignment horizontal="left" vertical="center" indent="10"/>
    </xf>
    <xf numFmtId="0" fontId="22" fillId="3" borderId="0" xfId="4" applyFont="1" applyFill="1" applyBorder="1" applyAlignment="1">
      <alignment horizontal="left" vertical="center" indent="2"/>
    </xf>
    <xf numFmtId="4" fontId="5" fillId="3" borderId="0" xfId="4" applyNumberFormat="1" applyFont="1" applyFill="1" applyBorder="1" applyAlignment="1">
      <alignment horizontal="left" vertical="center" indent="2"/>
    </xf>
    <xf numFmtId="4" fontId="5" fillId="3" borderId="0" xfId="0" applyNumberFormat="1" applyFont="1" applyFill="1" applyBorder="1" applyAlignment="1">
      <alignment horizontal="left" indent="2"/>
    </xf>
    <xf numFmtId="4" fontId="14" fillId="3" borderId="0" xfId="0" applyNumberFormat="1" applyFont="1" applyFill="1" applyBorder="1" applyAlignment="1">
      <alignment horizontal="left" vertical="center" indent="2"/>
    </xf>
    <xf numFmtId="4" fontId="14" fillId="3" borderId="0" xfId="0" applyNumberFormat="1" applyFont="1" applyFill="1" applyBorder="1" applyAlignment="1">
      <alignment horizontal="left" indent="2"/>
    </xf>
    <xf numFmtId="4" fontId="10" fillId="3" borderId="0" xfId="0" applyNumberFormat="1" applyFont="1" applyFill="1" applyBorder="1" applyAlignment="1">
      <alignment horizontal="left" indent="2"/>
    </xf>
    <xf numFmtId="9" fontId="8" fillId="3" borderId="0" xfId="0" applyNumberFormat="1" applyFont="1" applyFill="1" applyBorder="1" applyAlignment="1">
      <alignment horizontal="left" indent="2"/>
    </xf>
    <xf numFmtId="4" fontId="8" fillId="3" borderId="0" xfId="0" applyNumberFormat="1" applyFont="1" applyFill="1" applyBorder="1" applyAlignment="1">
      <alignment horizontal="left" indent="2"/>
    </xf>
    <xf numFmtId="0" fontId="23" fillId="3" borderId="0" xfId="0" applyFont="1" applyFill="1" applyBorder="1"/>
    <xf numFmtId="0" fontId="14" fillId="3" borderId="0" xfId="3" applyFont="1" applyFill="1" applyBorder="1" applyAlignment="1">
      <alignment horizontal="left" vertical="center" indent="2"/>
    </xf>
    <xf numFmtId="0" fontId="14" fillId="3" borderId="0" xfId="0" applyFont="1" applyFill="1" applyBorder="1" applyAlignment="1">
      <alignment horizontal="left" vertical="center" indent="2"/>
    </xf>
    <xf numFmtId="0" fontId="22" fillId="3" borderId="0" xfId="0" applyFont="1" applyFill="1" applyBorder="1" applyAlignment="1">
      <alignment horizontal="left" vertical="center" indent="2"/>
    </xf>
    <xf numFmtId="0" fontId="8" fillId="3" borderId="0" xfId="0" applyFont="1" applyFill="1" applyBorder="1" applyAlignment="1">
      <alignment horizontal="left" indent="2"/>
    </xf>
    <xf numFmtId="0" fontId="9" fillId="3" borderId="0" xfId="0" applyFont="1" applyFill="1" applyBorder="1" applyAlignment="1">
      <alignment horizontal="left" indent="10"/>
    </xf>
    <xf numFmtId="2" fontId="9" fillId="3" borderId="0" xfId="0" applyNumberFormat="1" applyFont="1" applyFill="1" applyBorder="1" applyAlignment="1">
      <alignment horizontal="left" indent="2"/>
    </xf>
    <xf numFmtId="0" fontId="25" fillId="3" borderId="0" xfId="0" applyFont="1" applyFill="1" applyBorder="1" applyAlignment="1">
      <alignment horizontal="left" vertical="center" indent="2"/>
    </xf>
    <xf numFmtId="4" fontId="8" fillId="3" borderId="0" xfId="0" applyNumberFormat="1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left" indent="2"/>
    </xf>
    <xf numFmtId="0" fontId="6" fillId="3" borderId="0" xfId="0" applyFont="1" applyFill="1" applyBorder="1" applyAlignment="1">
      <alignment horizontal="left" indent="2"/>
    </xf>
    <xf numFmtId="0" fontId="6" fillId="3" borderId="0" xfId="0" applyFont="1" applyFill="1" applyBorder="1"/>
    <xf numFmtId="0" fontId="27" fillId="0" borderId="12" xfId="0" applyFont="1" applyBorder="1"/>
    <xf numFmtId="0" fontId="27" fillId="0" borderId="13" xfId="0" applyFont="1" applyBorder="1"/>
    <xf numFmtId="0" fontId="27" fillId="0" borderId="14" xfId="0" applyFont="1" applyBorder="1"/>
    <xf numFmtId="0" fontId="27" fillId="0" borderId="15" xfId="0" applyFont="1" applyBorder="1"/>
    <xf numFmtId="0" fontId="27" fillId="4" borderId="16" xfId="0" applyFont="1" applyFill="1" applyBorder="1"/>
    <xf numFmtId="164" fontId="27" fillId="4" borderId="16" xfId="0" applyNumberFormat="1" applyFont="1" applyFill="1" applyBorder="1"/>
    <xf numFmtId="164" fontId="27" fillId="4" borderId="17" xfId="0" applyNumberFormat="1" applyFont="1" applyFill="1" applyBorder="1"/>
    <xf numFmtId="10" fontId="27" fillId="4" borderId="18" xfId="0" applyNumberFormat="1" applyFont="1" applyFill="1" applyBorder="1"/>
    <xf numFmtId="164" fontId="27" fillId="4" borderId="19" xfId="0" applyNumberFormat="1" applyFont="1" applyFill="1" applyBorder="1"/>
    <xf numFmtId="10" fontId="27" fillId="4" borderId="20" xfId="0" applyNumberFormat="1" applyFont="1" applyFill="1" applyBorder="1"/>
    <xf numFmtId="0" fontId="28" fillId="0" borderId="0" xfId="0" applyFont="1"/>
    <xf numFmtId="164" fontId="28" fillId="0" borderId="21" xfId="0" applyNumberFormat="1" applyFont="1" applyBorder="1"/>
    <xf numFmtId="164" fontId="28" fillId="0" borderId="0" xfId="0" applyNumberFormat="1" applyFont="1"/>
    <xf numFmtId="10" fontId="28" fillId="5" borderId="22" xfId="0" applyNumberFormat="1" applyFont="1" applyFill="1" applyBorder="1"/>
    <xf numFmtId="164" fontId="28" fillId="0" borderId="23" xfId="0" applyNumberFormat="1" applyFont="1" applyBorder="1"/>
    <xf numFmtId="164" fontId="28" fillId="0" borderId="7" xfId="0" applyNumberFormat="1" applyFont="1" applyBorder="1" applyAlignment="1">
      <alignment horizontal="right"/>
    </xf>
    <xf numFmtId="164" fontId="28" fillId="5" borderId="21" xfId="0" applyNumberFormat="1" applyFont="1" applyFill="1" applyBorder="1"/>
    <xf numFmtId="164" fontId="28" fillId="5" borderId="0" xfId="0" applyNumberFormat="1" applyFont="1" applyFill="1" applyAlignment="1">
      <alignment horizontal="right"/>
    </xf>
    <xf numFmtId="10" fontId="28" fillId="5" borderId="24" xfId="0" applyNumberFormat="1" applyFont="1" applyFill="1" applyBorder="1"/>
    <xf numFmtId="164" fontId="28" fillId="0" borderId="0" xfId="0" applyNumberFormat="1" applyFont="1" applyAlignment="1">
      <alignment horizontal="right"/>
    </xf>
    <xf numFmtId="164" fontId="28" fillId="0" borderId="13" xfId="0" applyNumberFormat="1" applyFont="1" applyBorder="1" applyAlignment="1">
      <alignment horizontal="right"/>
    </xf>
    <xf numFmtId="0" fontId="27" fillId="6" borderId="16" xfId="0" applyFont="1" applyFill="1" applyBorder="1"/>
    <xf numFmtId="164" fontId="27" fillId="6" borderId="16" xfId="0" applyNumberFormat="1" applyFont="1" applyFill="1" applyBorder="1"/>
    <xf numFmtId="164" fontId="27" fillId="6" borderId="17" xfId="0" applyNumberFormat="1" applyFont="1" applyFill="1" applyBorder="1"/>
    <xf numFmtId="10" fontId="27" fillId="6" borderId="18" xfId="0" applyNumberFormat="1" applyFont="1" applyFill="1" applyBorder="1"/>
    <xf numFmtId="164" fontId="27" fillId="6" borderId="19" xfId="0" applyNumberFormat="1" applyFont="1" applyFill="1" applyBorder="1"/>
    <xf numFmtId="10" fontId="27" fillId="6" borderId="20" xfId="0" applyNumberFormat="1" applyFont="1" applyFill="1" applyBorder="1"/>
    <xf numFmtId="0" fontId="27" fillId="7" borderId="16" xfId="0" applyFont="1" applyFill="1" applyBorder="1"/>
    <xf numFmtId="164" fontId="27" fillId="7" borderId="16" xfId="0" applyNumberFormat="1" applyFont="1" applyFill="1" applyBorder="1"/>
    <xf numFmtId="164" fontId="27" fillId="7" borderId="17" xfId="0" applyNumberFormat="1" applyFont="1" applyFill="1" applyBorder="1"/>
    <xf numFmtId="10" fontId="27" fillId="7" borderId="18" xfId="0" applyNumberFormat="1" applyFont="1" applyFill="1" applyBorder="1"/>
    <xf numFmtId="164" fontId="27" fillId="7" borderId="19" xfId="0" applyNumberFormat="1" applyFont="1" applyFill="1" applyBorder="1"/>
    <xf numFmtId="10" fontId="27" fillId="7" borderId="20" xfId="0" applyNumberFormat="1" applyFont="1" applyFill="1" applyBorder="1"/>
    <xf numFmtId="0" fontId="27" fillId="8" borderId="16" xfId="0" applyFont="1" applyFill="1" applyBorder="1"/>
    <xf numFmtId="164" fontId="27" fillId="8" borderId="16" xfId="0" applyNumberFormat="1" applyFont="1" applyFill="1" applyBorder="1"/>
    <xf numFmtId="164" fontId="27" fillId="8" borderId="17" xfId="0" applyNumberFormat="1" applyFont="1" applyFill="1" applyBorder="1"/>
    <xf numFmtId="10" fontId="27" fillId="8" borderId="18" xfId="0" applyNumberFormat="1" applyFont="1" applyFill="1" applyBorder="1"/>
    <xf numFmtId="164" fontId="27" fillId="8" borderId="19" xfId="0" applyNumberFormat="1" applyFont="1" applyFill="1" applyBorder="1"/>
    <xf numFmtId="10" fontId="27" fillId="8" borderId="20" xfId="0" applyNumberFormat="1" applyFont="1" applyFill="1" applyBorder="1"/>
    <xf numFmtId="0" fontId="27" fillId="9" borderId="16" xfId="0" applyFont="1" applyFill="1" applyBorder="1"/>
    <xf numFmtId="164" fontId="27" fillId="9" borderId="16" xfId="0" applyNumberFormat="1" applyFont="1" applyFill="1" applyBorder="1"/>
    <xf numFmtId="164" fontId="27" fillId="9" borderId="17" xfId="0" applyNumberFormat="1" applyFont="1" applyFill="1" applyBorder="1"/>
    <xf numFmtId="10" fontId="27" fillId="9" borderId="18" xfId="0" applyNumberFormat="1" applyFont="1" applyFill="1" applyBorder="1"/>
    <xf numFmtId="164" fontId="27" fillId="9" borderId="19" xfId="0" applyNumberFormat="1" applyFont="1" applyFill="1" applyBorder="1"/>
    <xf numFmtId="10" fontId="27" fillId="9" borderId="20" xfId="0" applyNumberFormat="1" applyFont="1" applyFill="1" applyBorder="1"/>
    <xf numFmtId="0" fontId="27" fillId="10" borderId="16" xfId="0" applyFont="1" applyFill="1" applyBorder="1"/>
    <xf numFmtId="164" fontId="27" fillId="10" borderId="16" xfId="0" applyNumberFormat="1" applyFont="1" applyFill="1" applyBorder="1"/>
    <xf numFmtId="164" fontId="27" fillId="10" borderId="17" xfId="0" applyNumberFormat="1" applyFont="1" applyFill="1" applyBorder="1"/>
    <xf numFmtId="10" fontId="27" fillId="10" borderId="18" xfId="0" applyNumberFormat="1" applyFont="1" applyFill="1" applyBorder="1"/>
    <xf numFmtId="164" fontId="27" fillId="10" borderId="19" xfId="0" applyNumberFormat="1" applyFont="1" applyFill="1" applyBorder="1"/>
    <xf numFmtId="10" fontId="27" fillId="10" borderId="20" xfId="0" applyNumberFormat="1" applyFont="1" applyFill="1" applyBorder="1"/>
    <xf numFmtId="164" fontId="28" fillId="5" borderId="7" xfId="0" applyNumberFormat="1" applyFont="1" applyFill="1" applyBorder="1" applyAlignment="1">
      <alignment horizontal="right"/>
    </xf>
    <xf numFmtId="164" fontId="28" fillId="5" borderId="13" xfId="0" applyNumberFormat="1" applyFont="1" applyFill="1" applyBorder="1" applyAlignment="1">
      <alignment horizontal="right"/>
    </xf>
    <xf numFmtId="0" fontId="27" fillId="11" borderId="16" xfId="0" applyFont="1" applyFill="1" applyBorder="1"/>
    <xf numFmtId="164" fontId="27" fillId="11" borderId="16" xfId="0" applyNumberFormat="1" applyFont="1" applyFill="1" applyBorder="1"/>
    <xf numFmtId="164" fontId="27" fillId="11" borderId="17" xfId="0" applyNumberFormat="1" applyFont="1" applyFill="1" applyBorder="1"/>
    <xf numFmtId="10" fontId="27" fillId="11" borderId="18" xfId="0" applyNumberFormat="1" applyFont="1" applyFill="1" applyBorder="1"/>
    <xf numFmtId="164" fontId="27" fillId="11" borderId="19" xfId="0" applyNumberFormat="1" applyFont="1" applyFill="1" applyBorder="1"/>
    <xf numFmtId="10" fontId="27" fillId="11" borderId="20" xfId="0" applyNumberFormat="1" applyFont="1" applyFill="1" applyBorder="1"/>
    <xf numFmtId="0" fontId="28" fillId="0" borderId="24" xfId="0" applyFont="1" applyBorder="1"/>
    <xf numFmtId="0" fontId="28" fillId="0" borderId="22" xfId="0" applyFont="1" applyBorder="1"/>
    <xf numFmtId="0" fontId="28" fillId="0" borderId="23" xfId="0" applyFont="1" applyBorder="1"/>
    <xf numFmtId="0" fontId="27" fillId="0" borderId="25" xfId="0" applyFont="1" applyBorder="1"/>
    <xf numFmtId="0" fontId="27" fillId="0" borderId="16" xfId="0" applyFont="1" applyBorder="1"/>
    <xf numFmtId="0" fontId="27" fillId="0" borderId="17" xfId="0" applyFont="1" applyBorder="1"/>
    <xf numFmtId="0" fontId="27" fillId="0" borderId="20" xfId="0" applyFont="1" applyBorder="1"/>
    <xf numFmtId="0" fontId="28" fillId="4" borderId="26" xfId="0" applyFont="1" applyFill="1" applyBorder="1"/>
    <xf numFmtId="164" fontId="28" fillId="4" borderId="0" xfId="0" applyNumberFormat="1" applyFont="1" applyFill="1"/>
    <xf numFmtId="10" fontId="28" fillId="4" borderId="24" xfId="0" applyNumberFormat="1" applyFont="1" applyFill="1" applyBorder="1"/>
    <xf numFmtId="0" fontId="28" fillId="6" borderId="26" xfId="0" applyFont="1" applyFill="1" applyBorder="1"/>
    <xf numFmtId="164" fontId="28" fillId="6" borderId="0" xfId="0" applyNumberFormat="1" applyFont="1" applyFill="1"/>
    <xf numFmtId="10" fontId="28" fillId="6" borderId="24" xfId="0" applyNumberFormat="1" applyFont="1" applyFill="1" applyBorder="1"/>
    <xf numFmtId="0" fontId="28" fillId="7" borderId="26" xfId="0" applyFont="1" applyFill="1" applyBorder="1"/>
    <xf numFmtId="164" fontId="28" fillId="7" borderId="0" xfId="0" applyNumberFormat="1" applyFont="1" applyFill="1"/>
    <xf numFmtId="10" fontId="28" fillId="7" borderId="24" xfId="0" applyNumberFormat="1" applyFont="1" applyFill="1" applyBorder="1"/>
    <xf numFmtId="0" fontId="28" fillId="8" borderId="26" xfId="0" applyFont="1" applyFill="1" applyBorder="1"/>
    <xf numFmtId="164" fontId="28" fillId="8" borderId="0" xfId="0" applyNumberFormat="1" applyFont="1" applyFill="1"/>
    <xf numFmtId="10" fontId="28" fillId="8" borderId="24" xfId="0" applyNumberFormat="1" applyFont="1" applyFill="1" applyBorder="1"/>
    <xf numFmtId="0" fontId="28" fillId="9" borderId="26" xfId="0" applyFont="1" applyFill="1" applyBorder="1"/>
    <xf numFmtId="164" fontId="28" fillId="9" borderId="0" xfId="0" applyNumberFormat="1" applyFont="1" applyFill="1"/>
    <xf numFmtId="10" fontId="28" fillId="9" borderId="24" xfId="0" applyNumberFormat="1" applyFont="1" applyFill="1" applyBorder="1"/>
    <xf numFmtId="0" fontId="28" fillId="10" borderId="26" xfId="0" applyFont="1" applyFill="1" applyBorder="1"/>
    <xf numFmtId="164" fontId="28" fillId="10" borderId="0" xfId="0" applyNumberFormat="1" applyFont="1" applyFill="1"/>
    <xf numFmtId="10" fontId="28" fillId="10" borderId="24" xfId="0" applyNumberFormat="1" applyFont="1" applyFill="1" applyBorder="1"/>
    <xf numFmtId="0" fontId="27" fillId="11" borderId="25" xfId="0" applyFont="1" applyFill="1" applyBorder="1"/>
    <xf numFmtId="10" fontId="28" fillId="0" borderId="0" xfId="0" applyNumberFormat="1" applyFont="1"/>
    <xf numFmtId="10" fontId="28" fillId="0" borderId="22" xfId="0" applyNumberFormat="1" applyFont="1" applyBorder="1"/>
    <xf numFmtId="4" fontId="5" fillId="3" borderId="0" xfId="0" applyNumberFormat="1" applyFont="1" applyFill="1" applyBorder="1" applyAlignment="1">
      <alignment horizontal="center" vertical="center"/>
    </xf>
    <xf numFmtId="4" fontId="5" fillId="3" borderId="0" xfId="0" applyNumberFormat="1" applyFont="1" applyFill="1" applyBorder="1" applyAlignment="1">
      <alignment horizontal="left" vertical="center" indent="2"/>
    </xf>
    <xf numFmtId="4" fontId="8" fillId="3" borderId="0" xfId="0" applyNumberFormat="1" applyFont="1" applyFill="1" applyBorder="1" applyAlignment="1">
      <alignment horizontal="center" vertical="center"/>
    </xf>
    <xf numFmtId="4" fontId="10" fillId="3" borderId="0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Border="1" applyAlignment="1">
      <alignment horizontal="left" vertical="center" indent="2"/>
    </xf>
    <xf numFmtId="2" fontId="7" fillId="3" borderId="0" xfId="0" applyNumberFormat="1" applyFont="1" applyFill="1" applyBorder="1" applyAlignment="1">
      <alignment horizontal="left" vertical="center" indent="2"/>
    </xf>
    <xf numFmtId="3" fontId="10" fillId="3" borderId="0" xfId="0" applyNumberFormat="1" applyFont="1" applyFill="1" applyBorder="1" applyAlignment="1">
      <alignment horizontal="left" vertical="center" indent="2"/>
    </xf>
    <xf numFmtId="4" fontId="5" fillId="3" borderId="0" xfId="0" applyNumberFormat="1" applyFont="1" applyFill="1" applyBorder="1" applyAlignment="1">
      <alignment horizontal="center"/>
    </xf>
    <xf numFmtId="4" fontId="0" fillId="3" borderId="0" xfId="0" applyNumberFormat="1" applyFont="1" applyFill="1" applyBorder="1" applyAlignment="1">
      <alignment horizontal="center"/>
    </xf>
    <xf numFmtId="0" fontId="27" fillId="0" borderId="5" xfId="0" applyFont="1" applyBorder="1" applyAlignment="1">
      <alignment horizontal="center" vertical="center"/>
    </xf>
    <xf numFmtId="0" fontId="28" fillId="0" borderId="11" xfId="0" applyFont="1" applyBorder="1"/>
    <xf numFmtId="0" fontId="27" fillId="0" borderId="6" xfId="0" applyFont="1" applyBorder="1" applyAlignment="1">
      <alignment horizontal="center"/>
    </xf>
    <xf numFmtId="0" fontId="28" fillId="0" borderId="7" xfId="0" applyFont="1" applyBorder="1"/>
    <xf numFmtId="0" fontId="28" fillId="0" borderId="8" xfId="0" applyFont="1" applyBorder="1"/>
    <xf numFmtId="0" fontId="27" fillId="0" borderId="9" xfId="0" applyFont="1" applyBorder="1" applyAlignment="1">
      <alignment horizontal="center"/>
    </xf>
    <xf numFmtId="0" fontId="27" fillId="0" borderId="6" xfId="0" applyFont="1" applyBorder="1"/>
    <xf numFmtId="0" fontId="28" fillId="0" borderId="10" xfId="0" applyFont="1" applyBorder="1"/>
  </cellXfs>
  <cellStyles count="5">
    <cellStyle name="Heading 1" xfId="3" builtinId="16"/>
    <cellStyle name="Heading 2" xfId="4" builtinId="17"/>
    <cellStyle name="Hyperlink" xfId="1" builtinId="8"/>
    <cellStyle name="Normal" xfId="0" builtinId="0"/>
    <cellStyle name="Title" xfId="2" builtinId="15"/>
  </cellStyles>
  <dxfs count="273"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wrapText="0" indent="10" justifyLastLine="0" shrinkToFit="0"/>
    </dxf>
    <dxf>
      <border outline="0">
        <top style="medium">
          <color theme="4"/>
        </top>
        <bottom style="medium">
          <color theme="8"/>
        </bottom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1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wrapText="0" indent="2" justifyLastLine="0" shrinkToFit="0"/>
    </dxf>
    <dxf>
      <border outline="0">
        <bottom style="medium">
          <color theme="8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textRotation="0" wrapText="0" indent="1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wrapText="0" indent="2" justifyLastLine="0" shrinkToFit="0"/>
    </dxf>
    <dxf>
      <border outline="0">
        <bottom style="medium">
          <color theme="8"/>
        </bottom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wrapText="0" indent="1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wrapText="0" indent="2" justifyLastLine="0" shrinkToFit="0"/>
    </dxf>
    <dxf>
      <border outline="0">
        <bottom style="medium">
          <color theme="8"/>
        </bottom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0" indent="1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wrapText="0" indent="2" justifyLastLine="0" shrinkToFit="0"/>
    </dxf>
    <dxf>
      <border outline="0">
        <bottom style="medium">
          <color theme="8"/>
        </bottom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wrapText="0" indent="1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wrapText="0" indent="2" justifyLastLine="0" shrinkToFit="0"/>
    </dxf>
    <dxf>
      <border outline="0">
        <top style="medium">
          <color theme="5"/>
        </top>
        <bottom style="medium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bottom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wrapText="0" indent="10" justifyLastLine="0" shrinkToFit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wrapText="0" indent="2" justifyLastLine="0" shrinkToFit="0"/>
    </dxf>
    <dxf>
      <border outline="0"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bottom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0" indent="1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/>
    </dxf>
    <dxf>
      <border outline="0">
        <bottom style="medium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bottom" textRotation="0" wrapText="0" indent="1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textRotation="0" wrapText="0" indent="2" justifyLastLine="0" shrinkToFit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medium">
          <color theme="8"/>
        </bottom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2802053_win32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hannel Marketing Budget"/>
    </sheetNames>
    <sheetDataSet>
      <sheetData sheetId="0"/>
      <sheetData sheetId="1">
        <row r="7">
          <cell r="D7">
            <v>25</v>
          </cell>
          <cell r="E7">
            <v>25</v>
          </cell>
          <cell r="F7">
            <v>25</v>
          </cell>
          <cell r="G7">
            <v>25</v>
          </cell>
          <cell r="H7">
            <v>25</v>
          </cell>
          <cell r="I7">
            <v>25</v>
          </cell>
          <cell r="J7">
            <v>25</v>
          </cell>
          <cell r="K7">
            <v>25</v>
          </cell>
          <cell r="L7">
            <v>25</v>
          </cell>
          <cell r="M7">
            <v>25</v>
          </cell>
          <cell r="N7">
            <v>25</v>
          </cell>
          <cell r="O7">
            <v>25</v>
          </cell>
        </row>
        <row r="8">
          <cell r="D8">
            <v>0.75</v>
          </cell>
          <cell r="E8">
            <v>0.2</v>
          </cell>
          <cell r="F8">
            <v>0.5</v>
          </cell>
          <cell r="G8">
            <v>1.5</v>
          </cell>
          <cell r="H8">
            <v>1.2</v>
          </cell>
          <cell r="I8">
            <v>1.5</v>
          </cell>
          <cell r="J8">
            <v>1.5</v>
          </cell>
          <cell r="K8">
            <v>1.8</v>
          </cell>
          <cell r="L8">
            <v>2</v>
          </cell>
          <cell r="M8">
            <v>2</v>
          </cell>
          <cell r="N8">
            <v>2</v>
          </cell>
          <cell r="O8">
            <v>2</v>
          </cell>
        </row>
        <row r="13">
          <cell r="D13">
            <v>3</v>
          </cell>
          <cell r="E13">
            <v>1.5</v>
          </cell>
          <cell r="F13">
            <v>1.5</v>
          </cell>
          <cell r="G13">
            <v>1.5</v>
          </cell>
          <cell r="H13">
            <v>1.5</v>
          </cell>
          <cell r="I13">
            <v>1.5</v>
          </cell>
          <cell r="J13">
            <v>1.5</v>
          </cell>
          <cell r="K13">
            <v>1.5</v>
          </cell>
          <cell r="L13">
            <v>1.5</v>
          </cell>
          <cell r="M13">
            <v>1.5</v>
          </cell>
          <cell r="N13">
            <v>1.5</v>
          </cell>
          <cell r="O13">
            <v>1.5</v>
          </cell>
        </row>
        <row r="14">
          <cell r="D14">
            <v>25</v>
          </cell>
          <cell r="E14">
            <v>10</v>
          </cell>
          <cell r="F14">
            <v>25</v>
          </cell>
          <cell r="G14">
            <v>10</v>
          </cell>
          <cell r="H14">
            <v>25</v>
          </cell>
          <cell r="I14">
            <v>10</v>
          </cell>
          <cell r="J14">
            <v>25</v>
          </cell>
          <cell r="K14">
            <v>10</v>
          </cell>
          <cell r="L14">
            <v>25</v>
          </cell>
          <cell r="M14">
            <v>10</v>
          </cell>
          <cell r="N14">
            <v>25</v>
          </cell>
          <cell r="O14">
            <v>10</v>
          </cell>
        </row>
        <row r="15">
          <cell r="D15">
            <v>0.75</v>
          </cell>
          <cell r="E15">
            <v>0.1</v>
          </cell>
          <cell r="F15">
            <v>0.1875</v>
          </cell>
          <cell r="G15">
            <v>0.30000000000000004</v>
          </cell>
          <cell r="H15">
            <v>0.19800000000000001</v>
          </cell>
          <cell r="I15">
            <v>0.1875</v>
          </cell>
          <cell r="J15">
            <v>0.15000000000000002</v>
          </cell>
          <cell r="K15">
            <v>9.0000000000000011E-2</v>
          </cell>
          <cell r="L15">
            <v>0.05</v>
          </cell>
          <cell r="M15">
            <v>0.05</v>
          </cell>
          <cell r="N15">
            <v>0.05</v>
          </cell>
          <cell r="O15">
            <v>0.05</v>
          </cell>
        </row>
        <row r="16">
          <cell r="D16">
            <v>25</v>
          </cell>
          <cell r="E16">
            <v>10</v>
          </cell>
          <cell r="F16">
            <v>25</v>
          </cell>
          <cell r="G16">
            <v>10</v>
          </cell>
          <cell r="H16">
            <v>25</v>
          </cell>
          <cell r="I16">
            <v>10</v>
          </cell>
          <cell r="J16">
            <v>25</v>
          </cell>
          <cell r="K16">
            <v>10</v>
          </cell>
          <cell r="L16">
            <v>25</v>
          </cell>
          <cell r="M16">
            <v>10</v>
          </cell>
          <cell r="N16">
            <v>25</v>
          </cell>
          <cell r="O16">
            <v>10</v>
          </cell>
        </row>
        <row r="20">
          <cell r="D20">
            <v>0.25</v>
          </cell>
          <cell r="E20">
            <v>0.25</v>
          </cell>
          <cell r="F20">
            <v>0.25</v>
          </cell>
          <cell r="G20">
            <v>0.25</v>
          </cell>
          <cell r="H20">
            <v>0.25</v>
          </cell>
          <cell r="I20">
            <v>0.25</v>
          </cell>
          <cell r="J20">
            <v>0.25</v>
          </cell>
          <cell r="K20">
            <v>0.25</v>
          </cell>
          <cell r="L20">
            <v>0.25</v>
          </cell>
          <cell r="M20">
            <v>0.25</v>
          </cell>
          <cell r="N20">
            <v>0.25</v>
          </cell>
          <cell r="O20">
            <v>0.25</v>
          </cell>
        </row>
        <row r="21">
          <cell r="D21">
            <v>500</v>
          </cell>
        </row>
        <row r="22">
          <cell r="D22">
            <v>10</v>
          </cell>
          <cell r="E22">
            <v>10</v>
          </cell>
          <cell r="F22">
            <v>10</v>
          </cell>
          <cell r="G22">
            <v>10</v>
          </cell>
          <cell r="H22">
            <v>10</v>
          </cell>
          <cell r="I22">
            <v>10</v>
          </cell>
          <cell r="J22">
            <v>10</v>
          </cell>
          <cell r="K22">
            <v>10</v>
          </cell>
          <cell r="L22">
            <v>10</v>
          </cell>
          <cell r="M22">
            <v>10</v>
          </cell>
          <cell r="N22">
            <v>10</v>
          </cell>
          <cell r="O22">
            <v>10</v>
          </cell>
        </row>
        <row r="23">
          <cell r="D23">
            <v>25</v>
          </cell>
          <cell r="N23">
            <v>25</v>
          </cell>
        </row>
        <row r="24">
          <cell r="E24">
            <v>100</v>
          </cell>
          <cell r="G24">
            <v>100</v>
          </cell>
          <cell r="I24">
            <v>100</v>
          </cell>
          <cell r="K24">
            <v>100</v>
          </cell>
          <cell r="M24">
            <v>100</v>
          </cell>
          <cell r="O24">
            <v>100</v>
          </cell>
        </row>
        <row r="25">
          <cell r="D25">
            <v>100</v>
          </cell>
          <cell r="F25">
            <v>100</v>
          </cell>
          <cell r="H25">
            <v>100</v>
          </cell>
          <cell r="J25">
            <v>100</v>
          </cell>
          <cell r="L25">
            <v>100</v>
          </cell>
          <cell r="N25">
            <v>100</v>
          </cell>
        </row>
        <row r="26">
          <cell r="E26">
            <v>100</v>
          </cell>
          <cell r="G26">
            <v>100</v>
          </cell>
          <cell r="H26">
            <v>100</v>
          </cell>
          <cell r="L26">
            <v>100</v>
          </cell>
          <cell r="M26">
            <v>100</v>
          </cell>
          <cell r="O26">
            <v>100</v>
          </cell>
        </row>
        <row r="31">
          <cell r="D31">
            <v>1000</v>
          </cell>
          <cell r="E31">
            <v>1000</v>
          </cell>
          <cell r="F31">
            <v>1000</v>
          </cell>
          <cell r="G31">
            <v>1000</v>
          </cell>
          <cell r="H31">
            <v>1000</v>
          </cell>
          <cell r="I31">
            <v>1000</v>
          </cell>
          <cell r="J31">
            <v>1000</v>
          </cell>
          <cell r="K31">
            <v>1000</v>
          </cell>
          <cell r="L31">
            <v>1000</v>
          </cell>
          <cell r="M31">
            <v>1000</v>
          </cell>
          <cell r="N31">
            <v>1000</v>
          </cell>
          <cell r="O31">
            <v>1000</v>
          </cell>
        </row>
        <row r="32">
          <cell r="D32">
            <v>250</v>
          </cell>
          <cell r="E32">
            <v>250</v>
          </cell>
          <cell r="F32">
            <v>250</v>
          </cell>
          <cell r="G32">
            <v>250</v>
          </cell>
          <cell r="H32">
            <v>250</v>
          </cell>
          <cell r="I32">
            <v>250</v>
          </cell>
          <cell r="J32">
            <v>250</v>
          </cell>
          <cell r="K32">
            <v>250</v>
          </cell>
          <cell r="L32">
            <v>250</v>
          </cell>
          <cell r="M32">
            <v>250</v>
          </cell>
          <cell r="N32">
            <v>250</v>
          </cell>
          <cell r="O32">
            <v>250</v>
          </cell>
        </row>
        <row r="37">
          <cell r="D37">
            <v>50</v>
          </cell>
          <cell r="E37">
            <v>50</v>
          </cell>
          <cell r="F37">
            <v>50</v>
          </cell>
          <cell r="G37">
            <v>50</v>
          </cell>
          <cell r="H37">
            <v>50</v>
          </cell>
          <cell r="I37">
            <v>50</v>
          </cell>
          <cell r="J37">
            <v>50</v>
          </cell>
          <cell r="K37">
            <v>50</v>
          </cell>
          <cell r="L37">
            <v>50</v>
          </cell>
          <cell r="M37">
            <v>50</v>
          </cell>
          <cell r="N37">
            <v>50</v>
          </cell>
          <cell r="O37">
            <v>50</v>
          </cell>
        </row>
        <row r="38">
          <cell r="D38">
            <v>250</v>
          </cell>
          <cell r="E38">
            <v>250</v>
          </cell>
          <cell r="F38">
            <v>250</v>
          </cell>
          <cell r="G38">
            <v>250</v>
          </cell>
          <cell r="H38">
            <v>250</v>
          </cell>
          <cell r="I38">
            <v>250</v>
          </cell>
          <cell r="J38">
            <v>250</v>
          </cell>
          <cell r="K38">
            <v>250</v>
          </cell>
          <cell r="L38">
            <v>250</v>
          </cell>
          <cell r="M38">
            <v>250</v>
          </cell>
          <cell r="N38">
            <v>250</v>
          </cell>
          <cell r="O38">
            <v>250</v>
          </cell>
        </row>
        <row r="39">
          <cell r="D39">
            <v>600</v>
          </cell>
          <cell r="E39">
            <v>600</v>
          </cell>
          <cell r="F39">
            <v>600</v>
          </cell>
          <cell r="G39">
            <v>600</v>
          </cell>
          <cell r="H39">
            <v>600</v>
          </cell>
          <cell r="I39">
            <v>600</v>
          </cell>
          <cell r="J39">
            <v>600</v>
          </cell>
          <cell r="K39">
            <v>600</v>
          </cell>
          <cell r="L39">
            <v>600</v>
          </cell>
          <cell r="M39">
            <v>600</v>
          </cell>
          <cell r="N39">
            <v>600</v>
          </cell>
          <cell r="O39">
            <v>600</v>
          </cell>
        </row>
        <row r="40">
          <cell r="D40">
            <v>7.5</v>
          </cell>
          <cell r="E40">
            <v>2</v>
          </cell>
          <cell r="F40">
            <v>5</v>
          </cell>
          <cell r="G40">
            <v>15</v>
          </cell>
          <cell r="H40">
            <v>12</v>
          </cell>
          <cell r="I40">
            <v>15</v>
          </cell>
          <cell r="J40">
            <v>15</v>
          </cell>
          <cell r="K40">
            <v>18</v>
          </cell>
          <cell r="L40">
            <v>20</v>
          </cell>
          <cell r="M40">
            <v>20</v>
          </cell>
          <cell r="N40">
            <v>20</v>
          </cell>
          <cell r="O40">
            <v>20</v>
          </cell>
        </row>
        <row r="41">
          <cell r="D41">
            <v>7.5</v>
          </cell>
          <cell r="E41">
            <v>2</v>
          </cell>
          <cell r="F41">
            <v>5</v>
          </cell>
          <cell r="G41">
            <v>15</v>
          </cell>
          <cell r="H41">
            <v>12</v>
          </cell>
          <cell r="I41">
            <v>15</v>
          </cell>
          <cell r="J41">
            <v>15</v>
          </cell>
          <cell r="K41">
            <v>18</v>
          </cell>
          <cell r="L41">
            <v>20</v>
          </cell>
          <cell r="M41">
            <v>20</v>
          </cell>
          <cell r="N41">
            <v>20</v>
          </cell>
          <cell r="O41">
            <v>20</v>
          </cell>
        </row>
        <row r="45">
          <cell r="D45">
            <v>50</v>
          </cell>
          <cell r="E45">
            <v>50</v>
          </cell>
          <cell r="F45">
            <v>50</v>
          </cell>
          <cell r="G45">
            <v>50</v>
          </cell>
          <cell r="H45">
            <v>50</v>
          </cell>
          <cell r="I45">
            <v>50</v>
          </cell>
          <cell r="J45">
            <v>50</v>
          </cell>
          <cell r="K45">
            <v>50</v>
          </cell>
          <cell r="L45">
            <v>50</v>
          </cell>
          <cell r="M45">
            <v>50</v>
          </cell>
          <cell r="N45">
            <v>50</v>
          </cell>
          <cell r="O45">
            <v>50</v>
          </cell>
        </row>
        <row r="52">
          <cell r="D52">
            <v>50</v>
          </cell>
          <cell r="E52">
            <v>50</v>
          </cell>
          <cell r="F52">
            <v>50</v>
          </cell>
          <cell r="G52">
            <v>50</v>
          </cell>
          <cell r="H52">
            <v>50</v>
          </cell>
          <cell r="I52">
            <v>50</v>
          </cell>
          <cell r="J52">
            <v>50</v>
          </cell>
          <cell r="K52">
            <v>50</v>
          </cell>
          <cell r="L52">
            <v>50</v>
          </cell>
          <cell r="M52">
            <v>50</v>
          </cell>
          <cell r="N52">
            <v>50</v>
          </cell>
          <cell r="O52">
            <v>50</v>
          </cell>
        </row>
        <row r="53">
          <cell r="D53">
            <v>250</v>
          </cell>
          <cell r="E53">
            <v>250</v>
          </cell>
          <cell r="F53">
            <v>250</v>
          </cell>
          <cell r="G53">
            <v>250</v>
          </cell>
          <cell r="H53">
            <v>250</v>
          </cell>
          <cell r="I53">
            <v>250</v>
          </cell>
          <cell r="J53">
            <v>250</v>
          </cell>
          <cell r="K53">
            <v>250</v>
          </cell>
          <cell r="L53">
            <v>250</v>
          </cell>
          <cell r="M53">
            <v>250</v>
          </cell>
          <cell r="N53">
            <v>250</v>
          </cell>
          <cell r="O53">
            <v>250</v>
          </cell>
        </row>
        <row r="55">
          <cell r="D55">
            <v>0</v>
          </cell>
          <cell r="E55">
            <v>0</v>
          </cell>
          <cell r="F55">
            <v>12.5</v>
          </cell>
          <cell r="G55">
            <v>90</v>
          </cell>
          <cell r="H55">
            <v>80.400000000000006</v>
          </cell>
          <cell r="I55">
            <v>90</v>
          </cell>
          <cell r="J55">
            <v>90</v>
          </cell>
          <cell r="K55">
            <v>90</v>
          </cell>
          <cell r="L55">
            <v>60</v>
          </cell>
          <cell r="M55">
            <v>60</v>
          </cell>
          <cell r="N55">
            <v>60</v>
          </cell>
          <cell r="O55">
            <v>60</v>
          </cell>
        </row>
        <row r="59">
          <cell r="D59">
            <v>50</v>
          </cell>
          <cell r="E59">
            <v>50</v>
          </cell>
          <cell r="F59">
            <v>50</v>
          </cell>
          <cell r="G59">
            <v>50</v>
          </cell>
          <cell r="H59">
            <v>50</v>
          </cell>
          <cell r="I59">
            <v>50</v>
          </cell>
          <cell r="J59">
            <v>50</v>
          </cell>
          <cell r="K59">
            <v>50</v>
          </cell>
          <cell r="L59">
            <v>50</v>
          </cell>
          <cell r="M59">
            <v>50</v>
          </cell>
          <cell r="N59">
            <v>50</v>
          </cell>
          <cell r="O59">
            <v>50</v>
          </cell>
        </row>
        <row r="60">
          <cell r="D60">
            <v>250</v>
          </cell>
          <cell r="E60">
            <v>250</v>
          </cell>
          <cell r="F60">
            <v>250</v>
          </cell>
          <cell r="G60">
            <v>250</v>
          </cell>
          <cell r="H60">
            <v>250</v>
          </cell>
          <cell r="I60">
            <v>250</v>
          </cell>
          <cell r="J60">
            <v>250</v>
          </cell>
          <cell r="K60">
            <v>250</v>
          </cell>
          <cell r="L60">
            <v>250</v>
          </cell>
          <cell r="M60">
            <v>250</v>
          </cell>
          <cell r="N60">
            <v>250</v>
          </cell>
          <cell r="O60">
            <v>250</v>
          </cell>
        </row>
        <row r="61">
          <cell r="D61">
            <v>600</v>
          </cell>
          <cell r="E61">
            <v>600</v>
          </cell>
          <cell r="F61">
            <v>600</v>
          </cell>
          <cell r="G61">
            <v>600</v>
          </cell>
          <cell r="H61">
            <v>600</v>
          </cell>
          <cell r="I61">
            <v>600</v>
          </cell>
          <cell r="J61">
            <v>600</v>
          </cell>
          <cell r="K61">
            <v>600</v>
          </cell>
          <cell r="L61">
            <v>600</v>
          </cell>
          <cell r="M61">
            <v>600</v>
          </cell>
          <cell r="N61">
            <v>600</v>
          </cell>
          <cell r="O61">
            <v>600</v>
          </cell>
        </row>
        <row r="65">
          <cell r="D65">
            <v>50</v>
          </cell>
          <cell r="E65">
            <v>50</v>
          </cell>
          <cell r="F65">
            <v>50</v>
          </cell>
          <cell r="G65">
            <v>50</v>
          </cell>
          <cell r="H65">
            <v>50</v>
          </cell>
          <cell r="I65">
            <v>50</v>
          </cell>
          <cell r="J65">
            <v>50</v>
          </cell>
          <cell r="K65">
            <v>50</v>
          </cell>
          <cell r="L65">
            <v>50</v>
          </cell>
          <cell r="M65">
            <v>50</v>
          </cell>
          <cell r="N65">
            <v>50</v>
          </cell>
          <cell r="O65">
            <v>50</v>
          </cell>
        </row>
        <row r="66">
          <cell r="D66">
            <v>250</v>
          </cell>
          <cell r="E66">
            <v>250</v>
          </cell>
          <cell r="F66">
            <v>250</v>
          </cell>
          <cell r="G66">
            <v>250</v>
          </cell>
          <cell r="H66">
            <v>250</v>
          </cell>
          <cell r="I66">
            <v>250</v>
          </cell>
          <cell r="J66">
            <v>250</v>
          </cell>
          <cell r="K66">
            <v>250</v>
          </cell>
          <cell r="L66">
            <v>250</v>
          </cell>
          <cell r="M66">
            <v>250</v>
          </cell>
          <cell r="N66">
            <v>250</v>
          </cell>
          <cell r="O66">
            <v>250</v>
          </cell>
        </row>
        <row r="67">
          <cell r="D67">
            <v>600</v>
          </cell>
          <cell r="E67">
            <v>600</v>
          </cell>
          <cell r="F67">
            <v>600</v>
          </cell>
          <cell r="G67">
            <v>600</v>
          </cell>
          <cell r="H67">
            <v>600</v>
          </cell>
          <cell r="I67">
            <v>600</v>
          </cell>
          <cell r="J67">
            <v>600</v>
          </cell>
          <cell r="K67">
            <v>600</v>
          </cell>
          <cell r="L67">
            <v>600</v>
          </cell>
          <cell r="M67">
            <v>600</v>
          </cell>
          <cell r="N67">
            <v>600</v>
          </cell>
          <cell r="O67">
            <v>600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357CAA-FC2D-A74F-94C5-3FC5EE7B3F08}" name="DirectMarketing" displayName="DirectMarketing" ref="A9:N16" totalsRowCount="1" headerRowDxfId="272" dataDxfId="271" totalsRowDxfId="269" tableBorderDxfId="270">
  <tableColumns count="14">
    <tableColumn id="1" xr3:uid="{542832D9-186F-A34F-AE49-164041DB59D0}" name="DIRECT MARKETING ITEMS" totalsRowLabel="Telemarketing Total $(000)" dataDxfId="268" totalsRowDxfId="267"/>
    <tableColumn id="2" xr3:uid="{408B2460-DF66-2F4B-BCF1-574EEFAAF3FB}" name="Rate" dataDxfId="266" totalsRowDxfId="265"/>
    <tableColumn id="3" xr3:uid="{8E8B52FD-D840-FE46-B9CE-0CC48C4626E7}" name="Month 1" totalsRowFunction="custom" dataDxfId="264" totalsRowDxfId="263">
      <totalsRowFormula>SUM(C12:C15)</totalsRowFormula>
    </tableColumn>
    <tableColumn id="4" xr3:uid="{15C4998C-A87D-5A48-9D2B-0DE99CC8F01B}" name="Month 2" totalsRowFunction="custom" dataDxfId="262" totalsRowDxfId="261">
      <totalsRowFormula>SUM(D12:D15)</totalsRowFormula>
    </tableColumn>
    <tableColumn id="5" xr3:uid="{D1FFBEB1-A040-6449-A014-6BF5C0D2F81F}" name="Month 3" totalsRowFunction="custom" dataDxfId="260" totalsRowDxfId="259">
      <totalsRowFormula>SUM(E12:E15)</totalsRowFormula>
    </tableColumn>
    <tableColumn id="6" xr3:uid="{FAADEEAB-5555-D34B-9B06-26D450D0886E}" name="Month 4" totalsRowFunction="custom" dataDxfId="258" totalsRowDxfId="257">
      <totalsRowFormula>SUM(F12:F15)</totalsRowFormula>
    </tableColumn>
    <tableColumn id="7" xr3:uid="{09FB7CB2-4189-4841-817D-B31840657965}" name="Month 5" totalsRowFunction="custom" dataDxfId="256" totalsRowDxfId="255">
      <totalsRowFormula>SUM(G12:G15)</totalsRowFormula>
    </tableColumn>
    <tableColumn id="8" xr3:uid="{020C76EB-DDFF-FE48-AF57-8140690F0F3D}" name="Month 6" totalsRowFunction="custom" dataDxfId="254" totalsRowDxfId="253">
      <totalsRowFormula>SUM(H12:H15)</totalsRowFormula>
    </tableColumn>
    <tableColumn id="9" xr3:uid="{E91093C7-997A-A143-A1B9-A2B22B0D735E}" name="Month 7" totalsRowFunction="custom" dataDxfId="252" totalsRowDxfId="251">
      <totalsRowFormula>SUM(I12:I15)</totalsRowFormula>
    </tableColumn>
    <tableColumn id="10" xr3:uid="{B820AC27-9B0B-FF45-8878-D58C1C1B2EDA}" name="Month 8" totalsRowFunction="custom" dataDxfId="250" totalsRowDxfId="249">
      <totalsRowFormula>SUM(J12:J15)</totalsRowFormula>
    </tableColumn>
    <tableColumn id="11" xr3:uid="{8347D633-71A2-9F41-B3CA-D22D83E20ACF}" name="Month 9" totalsRowFunction="custom" dataDxfId="248" totalsRowDxfId="247">
      <totalsRowFormula>SUM(K12:K15)</totalsRowFormula>
    </tableColumn>
    <tableColumn id="12" xr3:uid="{0E1DA6CA-A57C-CD49-9FCA-7661369DE2BC}" name="Month 10" totalsRowFunction="custom" dataDxfId="246" totalsRowDxfId="245">
      <totalsRowFormula>SUM(L12:L15)</totalsRowFormula>
    </tableColumn>
    <tableColumn id="13" xr3:uid="{EF705488-E25C-A54E-8000-991857329778}" name="Month 11" totalsRowFunction="custom" dataDxfId="244" totalsRowDxfId="243">
      <totalsRowFormula>SUM(M12:M15)</totalsRowFormula>
    </tableColumn>
    <tableColumn id="14" xr3:uid="{8D146486-D488-EA43-93A8-50989D334D18}" name="Month 12" totalsRowFunction="custom" dataDxfId="242" totalsRowDxfId="241">
      <totalsRowFormula>SUM(N12:N15)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or modify items, rates, Direct Marketing percent of Total Sales, and monthly amounts. Monthly Totals are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FB2EED-4D7E-2148-8DF5-89051A3BD332}" name="InternetMarketing" displayName="InternetMarketing" ref="A17:N26" totalsRowCount="1" headerRowDxfId="240" dataDxfId="239" totalsRowDxfId="237" tableBorderDxfId="238">
  <tableColumns count="14">
    <tableColumn id="1" xr3:uid="{EADF239F-F219-D548-AC24-FD74681FE238}" name="INTERNET MARKETING ITEMS" totalsRowLabel="Internet Marketing Total $(000)" dataDxfId="236" totalsRowDxfId="235"/>
    <tableColumn id="2" xr3:uid="{4B2469CD-4259-6C4E-8749-4A2C9BD1EC21}" name="Rate" dataDxfId="234" totalsRowDxfId="233"/>
    <tableColumn id="3" xr3:uid="{7C94407D-AB85-6942-A4F3-13B000F377E1}" name="Month 1" totalsRowFunction="custom" dataDxfId="232" totalsRowDxfId="231">
      <totalsRowFormula>SUM(C19:C22)</totalsRowFormula>
    </tableColumn>
    <tableColumn id="4" xr3:uid="{DEA2F2C5-14F8-904B-84D8-3A4820100BAA}" name="Month 2" totalsRowFunction="custom" dataDxfId="230" totalsRowDxfId="229">
      <totalsRowFormula>SUM(D19:D22)</totalsRowFormula>
    </tableColumn>
    <tableColumn id="5" xr3:uid="{A7513DB5-32EC-B84F-9031-ACF1F005E5CF}" name="Month 3" totalsRowFunction="custom" dataDxfId="228" totalsRowDxfId="227">
      <totalsRowFormula>SUM(E19:E22)</totalsRowFormula>
    </tableColumn>
    <tableColumn id="6" xr3:uid="{5EF8E37D-5E89-2142-AC58-0B4907EB3A66}" name="Month 4" totalsRowFunction="custom" dataDxfId="226" totalsRowDxfId="225">
      <totalsRowFormula>SUM(F19:F22)</totalsRowFormula>
    </tableColumn>
    <tableColumn id="7" xr3:uid="{58122484-BF44-6B43-95B6-2002AF51121E}" name="Month 5" totalsRowFunction="custom" dataDxfId="224" totalsRowDxfId="223">
      <totalsRowFormula>SUM(G19:G22)</totalsRowFormula>
    </tableColumn>
    <tableColumn id="8" xr3:uid="{D8824E5D-C4A0-A94B-BAF5-63A514146BCC}" name="Month 6" totalsRowFunction="custom" dataDxfId="222" totalsRowDxfId="221">
      <totalsRowFormula>SUM(H19:H22)</totalsRowFormula>
    </tableColumn>
    <tableColumn id="9" xr3:uid="{B14CE23D-866F-794D-8A7A-06B15A321698}" name="Month 7" totalsRowFunction="custom" dataDxfId="220" totalsRowDxfId="219">
      <totalsRowFormula>SUM(I19:I22)</totalsRowFormula>
    </tableColumn>
    <tableColumn id="10" xr3:uid="{EB9F0588-DCCE-A240-A13B-9F62F49C4C3C}" name="Month 8" totalsRowFunction="custom" dataDxfId="218" totalsRowDxfId="217">
      <totalsRowFormula>SUM(J19:J22)</totalsRowFormula>
    </tableColumn>
    <tableColumn id="11" xr3:uid="{C6B543A9-9144-574B-A81A-24B7F69D922A}" name="Month 9" totalsRowFunction="custom" dataDxfId="216" totalsRowDxfId="215">
      <totalsRowFormula>SUM(K19:K22)</totalsRowFormula>
    </tableColumn>
    <tableColumn id="12" xr3:uid="{FA43511E-CCF3-AE4A-863E-6205599EC858}" name="Month 10" totalsRowFunction="custom" dataDxfId="214" totalsRowDxfId="213">
      <totalsRowFormula>SUM(L19:L22)</totalsRowFormula>
    </tableColumn>
    <tableColumn id="13" xr3:uid="{5ABA076B-7B1E-E343-A585-8D7D978F2E1A}" name="Month 11" totalsRowFunction="custom" dataDxfId="212" totalsRowDxfId="211">
      <totalsRowFormula>SUM(M19:M22)</totalsRowFormula>
    </tableColumn>
    <tableColumn id="14" xr3:uid="{F5C49A9D-01EA-1845-BD73-B57E661D011A}" name="Month 12" totalsRowFunction="custom" dataDxfId="210" totalsRowDxfId="209">
      <totalsRowFormula>SUM(N19:N22)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or modify items, rates, Internet Marketing percent of Direct Sales, and monthly amounts. Monthly Totals are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C22576-E3F8-054A-9F2B-B2D4A84DDEC4}" name="DirectMail" displayName="DirectMail" ref="A27:N32" totalsRowCount="1" headerRowDxfId="208" dataDxfId="207" totalsRowDxfId="205" tableBorderDxfId="206">
  <tableColumns count="14">
    <tableColumn id="1" xr3:uid="{CF15B057-72FF-8A47-BBDD-BEF4A10AA48E}" name="DIRECT MAIL ITEMS" totalsRowLabel="Direct Mail Total $(000)" dataDxfId="204" totalsRowDxfId="203"/>
    <tableColumn id="2" xr3:uid="{D5AE6908-74C9-F949-9C6D-793C397F5EC9}" name="Rate" dataDxfId="202" totalsRowDxfId="201"/>
    <tableColumn id="3" xr3:uid="{67643AEB-C406-C344-AE9D-88C29504B68B}" name="Month 1" totalsRowFunction="custom" dataDxfId="200" totalsRowDxfId="199">
      <totalsRowFormula>SUM(C29:C31)</totalsRowFormula>
    </tableColumn>
    <tableColumn id="4" xr3:uid="{87290686-76DF-5942-BD52-4A2832159678}" name="Month 2" totalsRowFunction="custom" dataDxfId="198" totalsRowDxfId="197">
      <totalsRowFormula>SUM(D29:D31)</totalsRowFormula>
    </tableColumn>
    <tableColumn id="5" xr3:uid="{54C6DD5D-3747-3942-A4C2-8B7279BA766F}" name="Month 3" totalsRowFunction="custom" dataDxfId="196" totalsRowDxfId="195">
      <totalsRowFormula>SUM(E29:E31)</totalsRowFormula>
    </tableColumn>
    <tableColumn id="6" xr3:uid="{59348C0D-65A6-D549-A42E-76CB0B883E14}" name="Month 4" totalsRowFunction="custom" dataDxfId="194" totalsRowDxfId="193">
      <totalsRowFormula>SUM(F29:F31)</totalsRowFormula>
    </tableColumn>
    <tableColumn id="7" xr3:uid="{B8489D9E-9E13-4542-BD18-233E018B7BAE}" name="Month 5" totalsRowFunction="custom" dataDxfId="192" totalsRowDxfId="191">
      <totalsRowFormula>SUM(G29:G31)</totalsRowFormula>
    </tableColumn>
    <tableColumn id="8" xr3:uid="{CE558074-CAA7-9140-9F6F-FCDC53CA5B0B}" name="Month 6" totalsRowFunction="custom" dataDxfId="190" totalsRowDxfId="189">
      <totalsRowFormula>SUM(H29:H31)</totalsRowFormula>
    </tableColumn>
    <tableColumn id="9" xr3:uid="{6AE63F56-0359-BE4A-963D-BFF2F5D91950}" name="Month 7" totalsRowFunction="custom" dataDxfId="188" totalsRowDxfId="187">
      <totalsRowFormula>SUM(I29:I31)</totalsRowFormula>
    </tableColumn>
    <tableColumn id="10" xr3:uid="{7A259695-F083-4E42-9335-56E50199F1A3}" name="Month 8" totalsRowFunction="custom" dataDxfId="186" totalsRowDxfId="185">
      <totalsRowFormula>SUM(J29:J31)</totalsRowFormula>
    </tableColumn>
    <tableColumn id="11" xr3:uid="{99530842-1605-CA42-943D-79E61FD73D02}" name="Month 9" totalsRowFunction="custom" dataDxfId="184" totalsRowDxfId="183">
      <totalsRowFormula>SUM(K29:K31)</totalsRowFormula>
    </tableColumn>
    <tableColumn id="12" xr3:uid="{902FE031-4F22-2C46-A1DB-8EF6651F30BD}" name="Month 10" totalsRowFunction="custom" dataDxfId="182" totalsRowDxfId="181">
      <totalsRowFormula>SUM(L29:L31)</totalsRowFormula>
    </tableColumn>
    <tableColumn id="13" xr3:uid="{66EBB1EB-E98B-8041-BCEC-27748F33A862}" name="Month 11" totalsRowFunction="custom" dataDxfId="180" totalsRowDxfId="179">
      <totalsRowFormula>SUM(M29:M31)</totalsRowFormula>
    </tableColumn>
    <tableColumn id="14" xr3:uid="{341A2D0E-2961-7A44-8B2D-950DED00464E}" name="Month 12" totalsRowFunction="custom" dataDxfId="178" totalsRowDxfId="177">
      <totalsRowFormula>SUM(N29:N31)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or modify items, rates, Direct Mail percent of Direct Sales, and monthly amounts. Monthly Totals are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4176BB-EE03-8042-A858-90EF426204C6}" name="AgentAndBroker" displayName="AgentAndBroker" ref="A34:N41" totalsRowCount="1" headerRowDxfId="176" dataDxfId="175" totalsRowDxfId="173" tableBorderDxfId="174">
  <tableColumns count="14">
    <tableColumn id="1" xr3:uid="{9D740349-3455-9341-BF09-44A9B8658574}" name="AGENT/BROKER ITEMS" totalsRowLabel="Agent/Broker Total $(000)" dataDxfId="172" totalsRowDxfId="171"/>
    <tableColumn id="2" xr3:uid="{ED62B09D-FA73-F24F-B1ED-9377F39D40FA}" name="Rate" dataDxfId="170" totalsRowDxfId="169"/>
    <tableColumn id="3" xr3:uid="{EC057FAE-E0E5-314C-98D3-92419D125DCB}" name="Month 1" totalsRowFunction="custom" dataDxfId="168" totalsRowDxfId="167">
      <totalsRowFormula>SUM(C36:C40)</totalsRowFormula>
    </tableColumn>
    <tableColumn id="4" xr3:uid="{D6693DA9-B85D-AF4E-AC23-F515D12ABEA0}" name="Month 2" totalsRowFunction="custom" dataDxfId="166" totalsRowDxfId="165">
      <totalsRowFormula>SUM(D36:D40)</totalsRowFormula>
    </tableColumn>
    <tableColumn id="5" xr3:uid="{5079C748-AA26-F84C-A341-966301E6629B}" name="Month 3" totalsRowFunction="custom" dataDxfId="164" totalsRowDxfId="163">
      <totalsRowFormula>SUM(E36:E40)</totalsRowFormula>
    </tableColumn>
    <tableColumn id="6" xr3:uid="{E0E49A49-2081-0D47-8096-9AD24B6D7294}" name="Month 4" totalsRowFunction="custom" dataDxfId="162" totalsRowDxfId="161">
      <totalsRowFormula>SUM(F36:F40)</totalsRowFormula>
    </tableColumn>
    <tableColumn id="7" xr3:uid="{F472A8BC-C106-7C44-9BBC-8C0CE305C822}" name="Month 5" totalsRowFunction="custom" dataDxfId="160" totalsRowDxfId="159">
      <totalsRowFormula>SUM(G36:G40)</totalsRowFormula>
    </tableColumn>
    <tableColumn id="8" xr3:uid="{8F3E66D8-4B7D-7041-AB44-9F2B1C7CE1DB}" name="Month 6" totalsRowFunction="custom" dataDxfId="158" totalsRowDxfId="157">
      <totalsRowFormula>SUM(H36:H40)</totalsRowFormula>
    </tableColumn>
    <tableColumn id="9" xr3:uid="{5D8F4A82-005A-7545-A874-E321A7FAD11E}" name="Month 7" totalsRowFunction="custom" dataDxfId="156" totalsRowDxfId="155">
      <totalsRowFormula>SUM(I36:I40)</totalsRowFormula>
    </tableColumn>
    <tableColumn id="10" xr3:uid="{314C1306-F2CC-E64D-BFBC-43CE1AF8B526}" name="Month 8" totalsRowFunction="custom" dataDxfId="154" totalsRowDxfId="153">
      <totalsRowFormula>SUM(J36:J40)</totalsRowFormula>
    </tableColumn>
    <tableColumn id="11" xr3:uid="{302EB800-657B-ED4A-9A26-1C971E47FD28}" name="Month 9" totalsRowFunction="custom" dataDxfId="152" totalsRowDxfId="151">
      <totalsRowFormula>SUM(K36:K40)</totalsRowFormula>
    </tableColumn>
    <tableColumn id="12" xr3:uid="{631E912D-D9D0-D440-B559-94FF73C25A92}" name="Month 10" totalsRowFunction="custom" dataDxfId="150" totalsRowDxfId="149">
      <totalsRowFormula>SUM(L36:L40)</totalsRowFormula>
    </tableColumn>
    <tableColumn id="13" xr3:uid="{5C051039-C2F5-1340-A8D1-7C6D9C429ABF}" name="Month 11" totalsRowFunction="custom" dataDxfId="148" totalsRowDxfId="147">
      <totalsRowFormula>SUM(M36:M40)</totalsRowFormula>
    </tableColumn>
    <tableColumn id="14" xr3:uid="{5BEFFABA-F2C0-654D-B41D-A492D4855746}" name="Month 12" totalsRowFunction="custom" dataDxfId="146" totalsRowDxfId="145">
      <totalsRowFormula>SUM(N36:N40)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or modify items, rates, Agent and Broker percent of Total Sales, and monthly amounts. Monthly Totals are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66C91A-2A2B-924A-B6A1-CEDD10AA8951}" name="Dstributors" displayName="Dstributors" ref="A42:N48" totalsRowCount="1" headerRowDxfId="144" dataDxfId="143" totalsRowDxfId="141" tableBorderDxfId="142">
  <tableColumns count="14">
    <tableColumn id="1" xr3:uid="{D2E9D587-686E-9C4C-B1DA-BABCFA8CAD73}" name="DISTRIBUTORS ITEMS" totalsRowLabel="Distributor Total $(000)" dataDxfId="140" totalsRowDxfId="139"/>
    <tableColumn id="2" xr3:uid="{4213C330-57F4-4B45-8DA3-02628755D8BA}" name="Rate" dataDxfId="138" totalsRowDxfId="137"/>
    <tableColumn id="3" xr3:uid="{6AF56EFF-6614-E146-9CB1-0873DCA10ADE}" name="Month 1" totalsRowFunction="custom" dataDxfId="136" totalsRowDxfId="135">
      <totalsRowFormula>SUM(C44:C47)</totalsRowFormula>
    </tableColumn>
    <tableColumn id="4" xr3:uid="{AD70BAE7-650A-8C41-BDD9-D5C315A50A60}" name="Month 2" totalsRowFunction="custom" dataDxfId="134" totalsRowDxfId="133">
      <totalsRowFormula>SUM(D44:D47)</totalsRowFormula>
    </tableColumn>
    <tableColumn id="5" xr3:uid="{184D1A4F-3C04-3C41-AE8C-2F034479FB68}" name="Month 3" totalsRowFunction="custom" dataDxfId="132" totalsRowDxfId="131">
      <totalsRowFormula>SUM(E44:E47)</totalsRowFormula>
    </tableColumn>
    <tableColumn id="6" xr3:uid="{DCB5ECF0-E8AC-1F45-8026-DDE715AF7081}" name="Month 4" totalsRowFunction="custom" dataDxfId="130" totalsRowDxfId="129">
      <totalsRowFormula>SUM(F44:F47)</totalsRowFormula>
    </tableColumn>
    <tableColumn id="7" xr3:uid="{4CAD4B28-4CBF-F645-ADAE-70E8A11CD93A}" name="Month 5" totalsRowFunction="custom" dataDxfId="128" totalsRowDxfId="127">
      <totalsRowFormula>SUM(G44:G47)</totalsRowFormula>
    </tableColumn>
    <tableColumn id="8" xr3:uid="{C5D22851-CF09-9240-AB34-8E17DD3D2305}" name="Month 6" totalsRowFunction="custom" dataDxfId="126" totalsRowDxfId="125">
      <totalsRowFormula>SUM(H44:H47)</totalsRowFormula>
    </tableColumn>
    <tableColumn id="9" xr3:uid="{B3D47F65-EC15-8848-A2AB-9EEA7E331F7A}" name="Month 7" totalsRowFunction="custom" dataDxfId="124" totalsRowDxfId="123">
      <totalsRowFormula>SUM(I44:I47)</totalsRowFormula>
    </tableColumn>
    <tableColumn id="10" xr3:uid="{7350D042-1688-2E42-8D3C-BABD9A16D82E}" name="Month 8" totalsRowFunction="custom" dataDxfId="122" totalsRowDxfId="121">
      <totalsRowFormula>SUM(J44:J47)</totalsRowFormula>
    </tableColumn>
    <tableColumn id="11" xr3:uid="{82A617D2-A7CF-0C48-8B7A-AC28222CAA4B}" name="Month 9" totalsRowFunction="custom" dataDxfId="120" totalsRowDxfId="119">
      <totalsRowFormula>SUM(K44:K47)</totalsRowFormula>
    </tableColumn>
    <tableColumn id="12" xr3:uid="{34EA10EA-6910-034F-9B4F-E672AC4E8137}" name="Month 10" totalsRowFunction="custom" dataDxfId="118" totalsRowDxfId="117">
      <totalsRowFormula>SUM(L44:L47)</totalsRowFormula>
    </tableColumn>
    <tableColumn id="13" xr3:uid="{E781AA51-519D-3A48-8DB8-27AD897BBD29}" name="Month 11" totalsRowFunction="custom" dataDxfId="116" totalsRowDxfId="115">
      <totalsRowFormula>SUM(M44:M47)</totalsRowFormula>
    </tableColumn>
    <tableColumn id="14" xr3:uid="{DC2FCAE5-987D-BD4D-9E42-2F8C6D2EA342}" name="Month 12" totalsRowFunction="custom" dataDxfId="114" totalsRowDxfId="113">
      <totalsRowFormula>SUM(N44:N47)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or modify items, rates, Distributors percent of Total Sales, and monthly amounts. Monthly Totals are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7C2B41-9CA7-A347-A033-4A54E5F0B4DC}" name="Retailer" displayName="Retailer" ref="A49:N55" totalsRowCount="1" headerRowDxfId="112" dataDxfId="111" totalsRowDxfId="109" tableBorderDxfId="110">
  <tableColumns count="14">
    <tableColumn id="1" xr3:uid="{1FE89E00-ECBD-AB49-9B1D-D8A6CB6CD262}" name="RETAIL ITEMS" totalsRowLabel="Retailer Total $(000)" dataDxfId="108" totalsRowDxfId="107"/>
    <tableColumn id="2" xr3:uid="{ECF953D2-25F1-C648-B9B8-F61F1B5CA263}" name="Rate" dataDxfId="106" totalsRowDxfId="105"/>
    <tableColumn id="3" xr3:uid="{C29C8024-AA8E-F048-9715-BE2FFDAB13F5}" name="Month 1" totalsRowFunction="custom" dataDxfId="104" totalsRowDxfId="103">
      <totalsRowFormula>SUM(C51:C54)</totalsRowFormula>
    </tableColumn>
    <tableColumn id="4" xr3:uid="{0E90F09A-B26F-6549-9B23-95B0FA8993DB}" name="Month 2" totalsRowFunction="custom" dataDxfId="102" totalsRowDxfId="101">
      <totalsRowFormula>SUM(D51:D54)</totalsRowFormula>
    </tableColumn>
    <tableColumn id="5" xr3:uid="{BEABA2CF-012E-E349-931F-A31F4AE6A69F}" name="Month 3" totalsRowFunction="custom" dataDxfId="100" totalsRowDxfId="99">
      <totalsRowFormula>SUM(E51:E54)</totalsRowFormula>
    </tableColumn>
    <tableColumn id="6" xr3:uid="{1A2216CE-C10A-DC4F-A5A8-A2B0319D1CC6}" name="Month 4" totalsRowFunction="custom" dataDxfId="98" totalsRowDxfId="97">
      <totalsRowFormula>SUM(F51:F54)</totalsRowFormula>
    </tableColumn>
    <tableColumn id="7" xr3:uid="{847F85DC-8A87-7A4A-9587-13CA4F2C291D}" name="Month 5" totalsRowFunction="custom" dataDxfId="96" totalsRowDxfId="95">
      <totalsRowFormula>SUM(G51:G54)</totalsRowFormula>
    </tableColumn>
    <tableColumn id="8" xr3:uid="{224EE347-DA67-7845-A91C-99719514A482}" name="Month 6" totalsRowFunction="custom" dataDxfId="94" totalsRowDxfId="93">
      <totalsRowFormula>SUM(H51:H54)</totalsRowFormula>
    </tableColumn>
    <tableColumn id="9" xr3:uid="{1E2311A9-F20E-E94B-92C3-BEFB7BF13F12}" name="Month 7" totalsRowFunction="custom" dataDxfId="92" totalsRowDxfId="91">
      <totalsRowFormula>SUM(I51:I54)</totalsRowFormula>
    </tableColumn>
    <tableColumn id="10" xr3:uid="{3F818326-A4E3-3C42-A1B4-BC44B19E8F83}" name="Month 8" totalsRowFunction="custom" dataDxfId="90" totalsRowDxfId="89">
      <totalsRowFormula>SUM(J51:J54)</totalsRowFormula>
    </tableColumn>
    <tableColumn id="11" xr3:uid="{FDBE1B62-B95E-DA4A-A89C-E4C2AE32658F}" name="Month 9" totalsRowFunction="custom" dataDxfId="88" totalsRowDxfId="87">
      <totalsRowFormula>SUM(K51:K54)</totalsRowFormula>
    </tableColumn>
    <tableColumn id="12" xr3:uid="{C713DEBE-A69B-F546-9475-E9202AC30D0C}" name="Month 10" totalsRowFunction="custom" dataDxfId="86" totalsRowDxfId="85">
      <totalsRowFormula>SUM(L51:L54)</totalsRowFormula>
    </tableColumn>
    <tableColumn id="13" xr3:uid="{39953841-0B9A-0845-BCDF-F71B31B5FFCA}" name="Month 11" totalsRowFunction="custom" dataDxfId="84" totalsRowDxfId="83">
      <totalsRowFormula>SUM(M51:M54)</totalsRowFormula>
    </tableColumn>
    <tableColumn id="14" xr3:uid="{298BA4C3-2CA9-A148-8AB7-978BE61E427D}" name="Month 12" totalsRowFunction="custom" dataDxfId="82" totalsRowDxfId="81">
      <totalsRowFormula>SUM(N51:N54)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or modify items, rates, Retailers percent of Total Sales, and monthly amounts. Monthly Totals are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C54F068-AA3E-134E-A095-9EBA1FF29482}" name="CAR" displayName="CAR" ref="A56:N61" totalsRowCount="1" headerRowDxfId="80" dataDxfId="79" totalsRowDxfId="77" tableBorderDxfId="78">
  <tableColumns count="14">
    <tableColumn id="1" xr3:uid="{92752DF5-199D-0649-9C0C-0AD12B7614F3}" name="CUSTOMER ACQUISTION &amp; RETENTION (CAR) ITEMS" totalsRowLabel="CAR Total $(000)" dataDxfId="76" totalsRowDxfId="75"/>
    <tableColumn id="2" xr3:uid="{E41F7A01-58E9-A847-8B50-7B033EA25330}" name="Rate" dataDxfId="74" totalsRowDxfId="73"/>
    <tableColumn id="3" xr3:uid="{9E34E1CA-6608-6640-9014-0E72E4AC4371}" name="Month 1" totalsRowFunction="custom" dataDxfId="72" totalsRowDxfId="71">
      <totalsRowFormula>SUM(C58:C60)</totalsRowFormula>
    </tableColumn>
    <tableColumn id="4" xr3:uid="{851DC9EA-B9EF-C04D-AD18-325D9CFEC35E}" name="Month 2" totalsRowFunction="custom" dataDxfId="70" totalsRowDxfId="69">
      <totalsRowFormula>SUM(D58:D60)</totalsRowFormula>
    </tableColumn>
    <tableColumn id="5" xr3:uid="{2BE5C3CB-F70A-7349-88DB-B448960D99BB}" name="Month 3" totalsRowFunction="custom" dataDxfId="68" totalsRowDxfId="67">
      <totalsRowFormula>SUM(E58:E60)</totalsRowFormula>
    </tableColumn>
    <tableColumn id="6" xr3:uid="{2CAB90A5-4437-334D-B0DB-80D5B2A10567}" name="Month 4" totalsRowFunction="custom" dataDxfId="66" totalsRowDxfId="65">
      <totalsRowFormula>SUM(F58:F60)</totalsRowFormula>
    </tableColumn>
    <tableColumn id="7" xr3:uid="{F03A7713-ECE2-EB40-B6A0-D27765DE02ED}" name="Month 5" totalsRowFunction="custom" dataDxfId="64" totalsRowDxfId="63">
      <totalsRowFormula>SUM(G58:G60)</totalsRowFormula>
    </tableColumn>
    <tableColumn id="8" xr3:uid="{0B4CD6A3-ED89-1E44-B6EA-F9AAE655ABC8}" name="Month 6" totalsRowFunction="custom" dataDxfId="62" totalsRowDxfId="61">
      <totalsRowFormula>SUM(H58:H60)</totalsRowFormula>
    </tableColumn>
    <tableColumn id="9" xr3:uid="{29E37449-6BED-434F-9DBA-1CB29349EFC5}" name="Month 7" totalsRowFunction="custom" dataDxfId="60" totalsRowDxfId="59">
      <totalsRowFormula>SUM(I58:I60)</totalsRowFormula>
    </tableColumn>
    <tableColumn id="10" xr3:uid="{4A0202BE-0AAE-BF45-8C3F-81A7333BC6BD}" name="Month 8" totalsRowFunction="custom" dataDxfId="58" totalsRowDxfId="57">
      <totalsRowFormula>SUM(J58:J60)</totalsRowFormula>
    </tableColumn>
    <tableColumn id="11" xr3:uid="{FAB5F2E8-051A-6E4F-8712-E12803A1C3BA}" name="Month 9" totalsRowFunction="custom" dataDxfId="56" totalsRowDxfId="55">
      <totalsRowFormula>SUM(K58:K60)</totalsRowFormula>
    </tableColumn>
    <tableColumn id="12" xr3:uid="{07718D98-BFA4-8F4E-9CBC-0B66917BC9B9}" name="Month 10" totalsRowFunction="custom" dataDxfId="54" totalsRowDxfId="53">
      <totalsRowFormula>SUM(L58:L60)</totalsRowFormula>
    </tableColumn>
    <tableColumn id="13" xr3:uid="{A5424159-FB00-104C-91F7-78E13EE3D6A7}" name="Month 11" totalsRowFunction="custom" dataDxfId="52" totalsRowDxfId="51">
      <totalsRowFormula>SUM(M58:M60)</totalsRowFormula>
    </tableColumn>
    <tableColumn id="14" xr3:uid="{44BB8779-1DDF-6345-B095-EDA378B33631}" name="Month 12" totalsRowFunction="custom" dataDxfId="50" totalsRowDxfId="49">
      <totalsRowFormula>SUM(N58:N60)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or modify items, rates, and monthly amounts. Monthly Totals are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9F9FD53-1B06-3D4B-B733-A50D92B54C33}" name="OtherExpenses" displayName="OtherExpenses" ref="A62:N67" totalsRowCount="1" headerRowDxfId="48" dataDxfId="47" totalsRowDxfId="45" tableBorderDxfId="46">
  <tableColumns count="14">
    <tableColumn id="1" xr3:uid="{8CCCFF7B-E88A-FE4A-8C78-B4856C07CEC3}" name="OTHER EXPENSE ITEMS" totalsRowLabel="Other Expenses Total $(000)" dataDxfId="44" totalsRowDxfId="43"/>
    <tableColumn id="2" xr3:uid="{BC53F557-3A39-C443-AD12-0AC555E08C65}" name="Rate" dataDxfId="42" totalsRowDxfId="41"/>
    <tableColumn id="3" xr3:uid="{92D069D5-9560-674D-A0B0-122C65CF5133}" name="Month 1" totalsRowFunction="custom" dataDxfId="40" totalsRowDxfId="39">
      <totalsRowFormula>SUM(C64:C66)</totalsRowFormula>
    </tableColumn>
    <tableColumn id="4" xr3:uid="{C127B18A-6407-974E-A831-3175FF70EC01}" name="Month 2" totalsRowFunction="custom" dataDxfId="38" totalsRowDxfId="37">
      <totalsRowFormula>SUM(D64:D66)</totalsRowFormula>
    </tableColumn>
    <tableColumn id="5" xr3:uid="{CED4ECE1-9C3D-1B4C-B2BF-E639BF06B0B0}" name="Month 3" totalsRowFunction="custom" dataDxfId="36" totalsRowDxfId="35">
      <totalsRowFormula>SUM(E64:E66)</totalsRowFormula>
    </tableColumn>
    <tableColumn id="6" xr3:uid="{9A249B2E-CE0A-004F-BED1-6DBCEF1962B5}" name="Month 4" totalsRowFunction="custom" dataDxfId="34" totalsRowDxfId="33">
      <totalsRowFormula>SUM(F64:F66)</totalsRowFormula>
    </tableColumn>
    <tableColumn id="7" xr3:uid="{BD1ACBD8-E686-1741-9DE7-696AC180B78D}" name="Month 5" totalsRowFunction="custom" dataDxfId="32" totalsRowDxfId="31">
      <totalsRowFormula>SUM(G64:G66)</totalsRowFormula>
    </tableColumn>
    <tableColumn id="8" xr3:uid="{F0D8C089-AB40-9A40-83A4-87C819012901}" name="Month 6" totalsRowFunction="custom" dataDxfId="30" totalsRowDxfId="29">
      <totalsRowFormula>SUM(H64:H66)</totalsRowFormula>
    </tableColumn>
    <tableColumn id="9" xr3:uid="{21C422D8-4B21-6B45-A1E3-4CAC7903BBFE}" name="Month 7" totalsRowFunction="custom" dataDxfId="28" totalsRowDxfId="27">
      <totalsRowFormula>SUM(I64:I66)</totalsRowFormula>
    </tableColumn>
    <tableColumn id="10" xr3:uid="{C7CDB1B6-0BD2-CE4E-929A-97DF595143A7}" name="Month 8" totalsRowFunction="custom" dataDxfId="26" totalsRowDxfId="25">
      <totalsRowFormula>SUM(J64:J66)</totalsRowFormula>
    </tableColumn>
    <tableColumn id="11" xr3:uid="{53EAC513-B3DB-0C47-9097-9D9447993884}" name="Month 9" totalsRowFunction="custom" dataDxfId="24" totalsRowDxfId="23">
      <totalsRowFormula>SUM(K64:K66)</totalsRowFormula>
    </tableColumn>
    <tableColumn id="12" xr3:uid="{2953B25B-3FF1-534E-8917-EF27117B48B3}" name="Month 10" totalsRowFunction="custom" dataDxfId="22" totalsRowDxfId="21">
      <totalsRowFormula>SUM(L64:L66)</totalsRowFormula>
    </tableColumn>
    <tableColumn id="13" xr3:uid="{3A528930-6640-0F42-AA1C-38CCFEA3B752}" name="Month 11" totalsRowFunction="custom" dataDxfId="20" totalsRowDxfId="19">
      <totalsRowFormula>SUM(M64:M66)</totalsRowFormula>
    </tableColumn>
    <tableColumn id="14" xr3:uid="{2F20978F-C522-4E4E-A1F4-2EAB6541B866}" name="Month 12" totalsRowFunction="custom" dataDxfId="18" totalsRowDxfId="17">
      <totalsRowFormula>SUM(N64:N66)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or modify Other Expenses items, rates, and monthly amounts. Monthly Totals are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508D5-F15E-CA41-8521-C5A10CC12DAC}" name="Personnel" displayName="Personnel" ref="A3:N8" totalsRowShown="0" headerRowDxfId="16" dataDxfId="15" tableBorderDxfId="14">
  <tableColumns count="14">
    <tableColumn id="1" xr3:uid="{70609FED-C874-2A41-8453-69CD0BD8E2D7}" name="Personnel Items" dataDxfId="13"/>
    <tableColumn id="2" xr3:uid="{7E474C91-8A8F-4A48-B367-1CA149B68711}" name="Rate" dataDxfId="12"/>
    <tableColumn id="3" xr3:uid="{4A684309-A4F0-9343-ADFF-23F97BA40CFE}" name="Month 1" dataDxfId="11"/>
    <tableColumn id="4" xr3:uid="{1719A664-45FC-2740-98C9-07BF28056433}" name="Month 2" dataDxfId="10"/>
    <tableColumn id="5" xr3:uid="{18812CDE-BD38-4344-AE6D-4773B00D3342}" name="Month 3" dataDxfId="9"/>
    <tableColumn id="6" xr3:uid="{7EAAFBFA-CC2D-F345-A78D-4D1EEAD1153F}" name="Month 4" dataDxfId="8"/>
    <tableColumn id="7" xr3:uid="{B4A093D7-CA79-0D44-985E-80DA68ACE623}" name="Month 5" dataDxfId="7"/>
    <tableColumn id="8" xr3:uid="{6500D3AE-2213-B44C-A26E-61BB6A99F3EC}" name="Month 6" dataDxfId="6"/>
    <tableColumn id="9" xr3:uid="{AC19D454-8E3D-A844-97B5-09AFA71A7A45}" name="Month 7" dataDxfId="5"/>
    <tableColumn id="10" xr3:uid="{37DB615E-E677-0B4F-AE30-CCB8E0B1C5CB}" name="Month 8" dataDxfId="4"/>
    <tableColumn id="11" xr3:uid="{4C112CD4-0C27-1A4D-A734-7420312AEBEB}" name="Month 9" dataDxfId="3"/>
    <tableColumn id="12" xr3:uid="{BB21DA8C-B983-0B46-BE4C-B7D4223AB307}" name="Month 10" dataDxfId="2"/>
    <tableColumn id="13" xr3:uid="{62725EB2-0AC5-BC42-AFCB-6DE249EEF504}" name="Month 11" dataDxfId="1"/>
    <tableColumn id="14" xr3:uid="{1FA6172D-D5A0-6543-B944-903700AFC7A1}" name="Month 12" dataDxfId="0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or modify items and rates. Monthly amounts, Personnel percent of Total Sales, and Monthly Totals are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3370-E663-C540-822C-11FF7EF7115A}">
  <dimension ref="B2:D6"/>
  <sheetViews>
    <sheetView workbookViewId="0">
      <selection activeCell="C22" sqref="C22"/>
    </sheetView>
  </sheetViews>
  <sheetFormatPr baseColWidth="10" defaultRowHeight="16" x14ac:dyDescent="0.2"/>
  <cols>
    <col min="1" max="1" width="4.6640625" style="3" customWidth="1"/>
    <col min="2" max="2" width="25.6640625" style="3" customWidth="1"/>
    <col min="3" max="3" width="69.1640625" style="3" bestFit="1" customWidth="1"/>
    <col min="4" max="4" width="32" style="7" customWidth="1"/>
    <col min="5" max="16384" width="10.83203125" style="3"/>
  </cols>
  <sheetData>
    <row r="2" spans="2:4" x14ac:dyDescent="0.2">
      <c r="B2" s="1" t="s">
        <v>0</v>
      </c>
      <c r="C2" s="2" t="s">
        <v>1</v>
      </c>
      <c r="D2" s="2" t="s">
        <v>2</v>
      </c>
    </row>
    <row r="3" spans="2:4" x14ac:dyDescent="0.2">
      <c r="B3" s="4" t="s">
        <v>82</v>
      </c>
      <c r="C3" s="5" t="s">
        <v>3</v>
      </c>
      <c r="D3" s="6">
        <v>69</v>
      </c>
    </row>
    <row r="4" spans="2:4" x14ac:dyDescent="0.2">
      <c r="B4" s="4" t="s">
        <v>129</v>
      </c>
      <c r="C4" s="5" t="s">
        <v>128</v>
      </c>
      <c r="D4" s="6">
        <v>43</v>
      </c>
    </row>
    <row r="5" spans="2:4" x14ac:dyDescent="0.2">
      <c r="B5" s="4"/>
      <c r="C5" s="5"/>
      <c r="D5" s="6"/>
    </row>
    <row r="6" spans="2:4" x14ac:dyDescent="0.2">
      <c r="B6" s="4"/>
      <c r="C6" s="5"/>
      <c r="D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A642-F4B5-8E41-AF98-9E0CE940E8A0}">
  <dimension ref="A1:S69"/>
  <sheetViews>
    <sheetView topLeftCell="A57" workbookViewId="0">
      <selection activeCell="B4" sqref="B4"/>
    </sheetView>
  </sheetViews>
  <sheetFormatPr baseColWidth="10" defaultColWidth="8.6640625" defaultRowHeight="15" x14ac:dyDescent="0.2"/>
  <cols>
    <col min="1" max="1" width="65.33203125" style="68" bestFit="1" customWidth="1"/>
    <col min="2" max="14" width="17.33203125" style="21" customWidth="1"/>
    <col min="15" max="15" width="0.6640625" style="21" hidden="1" customWidth="1"/>
    <col min="16" max="16" width="15" style="21" customWidth="1"/>
    <col min="17" max="18" width="2.33203125" style="21" customWidth="1"/>
    <col min="19" max="16384" width="8.6640625" style="22"/>
  </cols>
  <sheetData>
    <row r="1" spans="1:19" s="12" customFormat="1" ht="17" x14ac:dyDescent="0.2">
      <c r="A1" s="9" t="s">
        <v>4</v>
      </c>
      <c r="B1" s="10" t="s">
        <v>5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</v>
      </c>
      <c r="I1" s="10" t="s">
        <v>12</v>
      </c>
      <c r="J1" s="10" t="s">
        <v>13</v>
      </c>
      <c r="K1" s="10" t="s">
        <v>14</v>
      </c>
      <c r="L1" s="10" t="s">
        <v>15</v>
      </c>
      <c r="M1" s="10" t="s">
        <v>16</v>
      </c>
      <c r="N1" s="10" t="s">
        <v>17</v>
      </c>
      <c r="O1" s="11"/>
      <c r="P1" s="166" t="s">
        <v>18</v>
      </c>
      <c r="Q1" s="167"/>
      <c r="R1" s="167"/>
    </row>
    <row r="2" spans="1:19" s="18" customFormat="1" ht="17" x14ac:dyDescent="0.2">
      <c r="A2" s="13" t="s">
        <v>19</v>
      </c>
      <c r="B2" s="14" t="s">
        <v>4</v>
      </c>
      <c r="C2" s="15" t="s">
        <v>20</v>
      </c>
      <c r="D2" s="15" t="s">
        <v>21</v>
      </c>
      <c r="E2" s="15" t="s">
        <v>22</v>
      </c>
      <c r="F2" s="15" t="s">
        <v>23</v>
      </c>
      <c r="G2" s="15" t="s">
        <v>24</v>
      </c>
      <c r="H2" s="15">
        <v>1500</v>
      </c>
      <c r="I2" s="15">
        <v>1500</v>
      </c>
      <c r="J2" s="15" t="s">
        <v>25</v>
      </c>
      <c r="K2" s="15" t="s">
        <v>26</v>
      </c>
      <c r="L2" s="15">
        <v>2000</v>
      </c>
      <c r="M2" s="15">
        <v>2000</v>
      </c>
      <c r="N2" s="15">
        <v>2000</v>
      </c>
      <c r="O2" s="16"/>
      <c r="P2" s="168">
        <f>SUM(C2:N2)</f>
        <v>9000</v>
      </c>
      <c r="Q2" s="168"/>
      <c r="R2" s="168"/>
      <c r="S2" s="17"/>
    </row>
    <row r="3" spans="1:19" ht="16" x14ac:dyDescent="0.2">
      <c r="A3" s="19" t="s">
        <v>27</v>
      </c>
      <c r="B3" s="14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13</v>
      </c>
      <c r="K3" s="14" t="s">
        <v>14</v>
      </c>
      <c r="L3" s="14" t="s">
        <v>15</v>
      </c>
      <c r="M3" s="14" t="s">
        <v>16</v>
      </c>
      <c r="N3" s="14" t="s">
        <v>17</v>
      </c>
      <c r="O3" s="20"/>
      <c r="Q3" s="20"/>
      <c r="R3" s="20"/>
    </row>
    <row r="4" spans="1:19" ht="16" x14ac:dyDescent="0.2">
      <c r="A4" s="23" t="s">
        <v>28</v>
      </c>
      <c r="B4" s="24"/>
      <c r="C4" s="25">
        <f t="shared" ref="C4:N4" si="0">C10+C35+C43+C50</f>
        <v>1.1000000000000001</v>
      </c>
      <c r="D4" s="25">
        <f t="shared" si="0"/>
        <v>1.1000000000000001</v>
      </c>
      <c r="E4" s="25">
        <f>E10+E35+E43+E50</f>
        <v>1.1000000000000001</v>
      </c>
      <c r="F4" s="25">
        <f t="shared" si="0"/>
        <v>1.1000000000000001</v>
      </c>
      <c r="G4" s="25">
        <f t="shared" si="0"/>
        <v>1.1000000000000001</v>
      </c>
      <c r="H4" s="25">
        <f t="shared" si="0"/>
        <v>1.1000000000000001</v>
      </c>
      <c r="I4" s="25">
        <f t="shared" si="0"/>
        <v>1.1000000000000001</v>
      </c>
      <c r="J4" s="25">
        <f t="shared" si="0"/>
        <v>1.1000000000000001</v>
      </c>
      <c r="K4" s="25">
        <f t="shared" si="0"/>
        <v>0.85000000000000009</v>
      </c>
      <c r="L4" s="25">
        <f t="shared" si="0"/>
        <v>0.85000000000000009</v>
      </c>
      <c r="M4" s="25">
        <f t="shared" si="0"/>
        <v>0.85000000000000009</v>
      </c>
      <c r="N4" s="25">
        <f t="shared" si="0"/>
        <v>0.85000000000000009</v>
      </c>
      <c r="O4" s="26"/>
      <c r="P4" s="169"/>
      <c r="Q4" s="169"/>
      <c r="R4" s="169"/>
    </row>
    <row r="5" spans="1:19" s="30" customFormat="1" ht="24" x14ac:dyDescent="0.3">
      <c r="A5" s="27" t="s">
        <v>29</v>
      </c>
      <c r="B5" s="28">
        <v>5</v>
      </c>
      <c r="C5" s="28">
        <f t="shared" ref="C5:N5" si="1">+$B$5</f>
        <v>5</v>
      </c>
      <c r="D5" s="28">
        <f t="shared" si="1"/>
        <v>5</v>
      </c>
      <c r="E5" s="28">
        <f t="shared" si="1"/>
        <v>5</v>
      </c>
      <c r="F5" s="28">
        <f t="shared" si="1"/>
        <v>5</v>
      </c>
      <c r="G5" s="28">
        <f t="shared" si="1"/>
        <v>5</v>
      </c>
      <c r="H5" s="28">
        <f t="shared" si="1"/>
        <v>5</v>
      </c>
      <c r="I5" s="28">
        <f t="shared" si="1"/>
        <v>5</v>
      </c>
      <c r="J5" s="28">
        <f t="shared" si="1"/>
        <v>5</v>
      </c>
      <c r="K5" s="28">
        <f t="shared" si="1"/>
        <v>5</v>
      </c>
      <c r="L5" s="28">
        <f t="shared" si="1"/>
        <v>5</v>
      </c>
      <c r="M5" s="28">
        <f t="shared" si="1"/>
        <v>5</v>
      </c>
      <c r="N5" s="28">
        <f t="shared" si="1"/>
        <v>5</v>
      </c>
      <c r="O5" s="29"/>
      <c r="P5" s="170"/>
      <c r="Q5" s="170"/>
      <c r="R5" s="170"/>
    </row>
    <row r="6" spans="1:19" s="18" customFormat="1" ht="17" x14ac:dyDescent="0.2">
      <c r="A6" s="27" t="s">
        <v>30</v>
      </c>
      <c r="B6" s="28"/>
      <c r="C6" s="31">
        <f t="shared" ref="C6:N6" si="2">$B$5*C5</f>
        <v>25</v>
      </c>
      <c r="D6" s="31">
        <f t="shared" si="2"/>
        <v>25</v>
      </c>
      <c r="E6" s="31">
        <f t="shared" si="2"/>
        <v>25</v>
      </c>
      <c r="F6" s="31">
        <f t="shared" si="2"/>
        <v>25</v>
      </c>
      <c r="G6" s="31">
        <f t="shared" si="2"/>
        <v>25</v>
      </c>
      <c r="H6" s="31">
        <f t="shared" si="2"/>
        <v>25</v>
      </c>
      <c r="I6" s="31">
        <f t="shared" si="2"/>
        <v>25</v>
      </c>
      <c r="J6" s="31">
        <f t="shared" si="2"/>
        <v>25</v>
      </c>
      <c r="K6" s="31">
        <f t="shared" si="2"/>
        <v>25</v>
      </c>
      <c r="L6" s="31">
        <f t="shared" si="2"/>
        <v>25</v>
      </c>
      <c r="M6" s="31">
        <f t="shared" si="2"/>
        <v>25</v>
      </c>
      <c r="N6" s="31">
        <f t="shared" si="2"/>
        <v>25</v>
      </c>
      <c r="O6" s="32"/>
      <c r="P6" s="33">
        <f>SUM('[1]Channel Marketing Budget'!$D7:$O7)</f>
        <v>300</v>
      </c>
      <c r="Q6" s="31"/>
      <c r="R6" s="31"/>
    </row>
    <row r="7" spans="1:19" s="18" customFormat="1" ht="17" x14ac:dyDescent="0.2">
      <c r="A7" s="27" t="s">
        <v>31</v>
      </c>
      <c r="B7" s="34">
        <v>1E-3</v>
      </c>
      <c r="C7" s="31">
        <f t="shared" ref="C7:N7" si="3">C2*$B$7</f>
        <v>0.75</v>
      </c>
      <c r="D7" s="31">
        <f t="shared" si="3"/>
        <v>0.2</v>
      </c>
      <c r="E7" s="31">
        <f t="shared" si="3"/>
        <v>0.5</v>
      </c>
      <c r="F7" s="31">
        <f t="shared" si="3"/>
        <v>1.5</v>
      </c>
      <c r="G7" s="31">
        <f t="shared" si="3"/>
        <v>1.2</v>
      </c>
      <c r="H7" s="31">
        <f t="shared" si="3"/>
        <v>1.5</v>
      </c>
      <c r="I7" s="31">
        <f t="shared" si="3"/>
        <v>1.5</v>
      </c>
      <c r="J7" s="31">
        <f t="shared" si="3"/>
        <v>1.8</v>
      </c>
      <c r="K7" s="31">
        <f t="shared" si="3"/>
        <v>2</v>
      </c>
      <c r="L7" s="31">
        <f t="shared" si="3"/>
        <v>2</v>
      </c>
      <c r="M7" s="31">
        <f t="shared" si="3"/>
        <v>2</v>
      </c>
      <c r="N7" s="31">
        <f t="shared" si="3"/>
        <v>2</v>
      </c>
      <c r="O7" s="32"/>
      <c r="P7" s="33">
        <f>SUM('[1]Channel Marketing Budget'!$D8:$O8)</f>
        <v>16.950000000000003</v>
      </c>
      <c r="Q7" s="31"/>
      <c r="R7" s="31"/>
    </row>
    <row r="8" spans="1:19" s="18" customFormat="1" ht="17" x14ac:dyDescent="0.2">
      <c r="A8" s="13" t="s">
        <v>32</v>
      </c>
      <c r="B8" s="14"/>
      <c r="C8" s="33">
        <f>SUM(C6:C7)</f>
        <v>25.75</v>
      </c>
      <c r="D8" s="33">
        <f t="shared" ref="D8:N8" si="4">SUM(D6:D7)</f>
        <v>25.2</v>
      </c>
      <c r="E8" s="33">
        <f t="shared" si="4"/>
        <v>25.5</v>
      </c>
      <c r="F8" s="33">
        <f t="shared" si="4"/>
        <v>26.5</v>
      </c>
      <c r="G8" s="33">
        <f t="shared" si="4"/>
        <v>26.2</v>
      </c>
      <c r="H8" s="33">
        <f t="shared" si="4"/>
        <v>26.5</v>
      </c>
      <c r="I8" s="33">
        <f t="shared" si="4"/>
        <v>26.5</v>
      </c>
      <c r="J8" s="33">
        <f t="shared" si="4"/>
        <v>26.8</v>
      </c>
      <c r="K8" s="33">
        <f t="shared" si="4"/>
        <v>27</v>
      </c>
      <c r="L8" s="33">
        <f t="shared" si="4"/>
        <v>27</v>
      </c>
      <c r="M8" s="33">
        <f t="shared" si="4"/>
        <v>27</v>
      </c>
      <c r="N8" s="33">
        <f t="shared" si="4"/>
        <v>27</v>
      </c>
      <c r="O8" s="32"/>
      <c r="P8" s="33">
        <f>SUM(P6:P7)</f>
        <v>316.95</v>
      </c>
      <c r="Q8" s="33"/>
      <c r="R8" s="31"/>
    </row>
    <row r="9" spans="1:19" s="39" customFormat="1" ht="17" x14ac:dyDescent="0.2">
      <c r="A9" s="35" t="s">
        <v>33</v>
      </c>
      <c r="B9" s="10" t="s">
        <v>5</v>
      </c>
      <c r="C9" s="10" t="s">
        <v>6</v>
      </c>
      <c r="D9" s="10" t="s">
        <v>7</v>
      </c>
      <c r="E9" s="10" t="s">
        <v>8</v>
      </c>
      <c r="F9" s="10" t="s">
        <v>9</v>
      </c>
      <c r="G9" s="10" t="s">
        <v>10</v>
      </c>
      <c r="H9" s="10" t="s">
        <v>11</v>
      </c>
      <c r="I9" s="10" t="s">
        <v>12</v>
      </c>
      <c r="J9" s="10" t="s">
        <v>13</v>
      </c>
      <c r="K9" s="10" t="s">
        <v>14</v>
      </c>
      <c r="L9" s="10" t="s">
        <v>15</v>
      </c>
      <c r="M9" s="10" t="s">
        <v>16</v>
      </c>
      <c r="N9" s="10" t="s">
        <v>17</v>
      </c>
      <c r="O9" s="36"/>
      <c r="P9" s="37"/>
      <c r="Q9" s="37"/>
      <c r="R9" s="38"/>
    </row>
    <row r="10" spans="1:19" s="30" customFormat="1" ht="24" x14ac:dyDescent="0.3">
      <c r="A10" s="40" t="s">
        <v>34</v>
      </c>
      <c r="B10" s="41"/>
      <c r="C10" s="42">
        <v>1</v>
      </c>
      <c r="D10" s="42">
        <v>1</v>
      </c>
      <c r="E10" s="42">
        <v>0.75</v>
      </c>
      <c r="F10" s="42">
        <v>0.4</v>
      </c>
      <c r="G10" s="42">
        <v>0.33</v>
      </c>
      <c r="H10" s="42">
        <v>0.25</v>
      </c>
      <c r="I10" s="42">
        <v>0.2</v>
      </c>
      <c r="J10" s="42">
        <v>0.1</v>
      </c>
      <c r="K10" s="42">
        <v>0.05</v>
      </c>
      <c r="L10" s="42">
        <v>0.05</v>
      </c>
      <c r="M10" s="42">
        <v>0.05</v>
      </c>
      <c r="N10" s="42">
        <v>0.05</v>
      </c>
      <c r="O10" s="16"/>
      <c r="P10" s="43"/>
      <c r="Q10" s="43"/>
      <c r="R10" s="44"/>
    </row>
    <row r="11" spans="1:19" s="18" customFormat="1" ht="17" x14ac:dyDescent="0.2">
      <c r="A11" s="27" t="s">
        <v>35</v>
      </c>
      <c r="B11" s="28"/>
      <c r="C11" s="45">
        <v>1</v>
      </c>
      <c r="D11" s="45">
        <v>0.5</v>
      </c>
      <c r="E11" s="45">
        <v>0.5</v>
      </c>
      <c r="F11" s="45">
        <v>0.5</v>
      </c>
      <c r="G11" s="45">
        <v>0.5</v>
      </c>
      <c r="H11" s="45">
        <v>0.5</v>
      </c>
      <c r="I11" s="45">
        <v>0.5</v>
      </c>
      <c r="J11" s="45">
        <v>0.5</v>
      </c>
      <c r="K11" s="45">
        <v>0.5</v>
      </c>
      <c r="L11" s="45">
        <v>0.5</v>
      </c>
      <c r="M11" s="45">
        <v>0.5</v>
      </c>
      <c r="N11" s="45">
        <v>0.5</v>
      </c>
      <c r="O11" s="28"/>
      <c r="P11" s="31"/>
      <c r="Q11" s="46"/>
      <c r="R11" s="46"/>
    </row>
    <row r="12" spans="1:19" s="18" customFormat="1" ht="17" x14ac:dyDescent="0.2">
      <c r="A12" s="27" t="s">
        <v>29</v>
      </c>
      <c r="B12" s="28">
        <v>3</v>
      </c>
      <c r="C12" s="28">
        <f t="shared" ref="C12:N12" si="5">$B$12*C11</f>
        <v>3</v>
      </c>
      <c r="D12" s="28">
        <f t="shared" si="5"/>
        <v>1.5</v>
      </c>
      <c r="E12" s="28">
        <f t="shared" si="5"/>
        <v>1.5</v>
      </c>
      <c r="F12" s="28">
        <f t="shared" si="5"/>
        <v>1.5</v>
      </c>
      <c r="G12" s="28">
        <f t="shared" si="5"/>
        <v>1.5</v>
      </c>
      <c r="H12" s="28">
        <f t="shared" si="5"/>
        <v>1.5</v>
      </c>
      <c r="I12" s="28">
        <f t="shared" si="5"/>
        <v>1.5</v>
      </c>
      <c r="J12" s="28">
        <f t="shared" si="5"/>
        <v>1.5</v>
      </c>
      <c r="K12" s="28">
        <f t="shared" si="5"/>
        <v>1.5</v>
      </c>
      <c r="L12" s="28">
        <f t="shared" si="5"/>
        <v>1.5</v>
      </c>
      <c r="M12" s="28">
        <f t="shared" si="5"/>
        <v>1.5</v>
      </c>
      <c r="N12" s="28">
        <f t="shared" si="5"/>
        <v>1.5</v>
      </c>
      <c r="O12" s="28"/>
      <c r="P12" s="33">
        <f>SUM('[1]Channel Marketing Budget'!$D13:$O13)</f>
        <v>19.5</v>
      </c>
      <c r="Q12" s="46"/>
      <c r="R12" s="46"/>
    </row>
    <row r="13" spans="1:19" s="18" customFormat="1" ht="17" x14ac:dyDescent="0.2">
      <c r="A13" s="27" t="s">
        <v>36</v>
      </c>
      <c r="B13" s="28"/>
      <c r="C13" s="28">
        <v>25</v>
      </c>
      <c r="D13" s="28">
        <v>10</v>
      </c>
      <c r="E13" s="28">
        <v>25</v>
      </c>
      <c r="F13" s="28">
        <v>10</v>
      </c>
      <c r="G13" s="28">
        <v>25</v>
      </c>
      <c r="H13" s="28">
        <v>10</v>
      </c>
      <c r="I13" s="28">
        <v>25</v>
      </c>
      <c r="J13" s="28">
        <v>10</v>
      </c>
      <c r="K13" s="28">
        <v>25</v>
      </c>
      <c r="L13" s="28">
        <v>10</v>
      </c>
      <c r="M13" s="28">
        <v>25</v>
      </c>
      <c r="N13" s="28">
        <v>10</v>
      </c>
      <c r="O13" s="28"/>
      <c r="P13" s="33">
        <f>SUM('[1]Channel Marketing Budget'!$D14:$O14)</f>
        <v>210</v>
      </c>
      <c r="Q13" s="46"/>
      <c r="R13" s="46"/>
    </row>
    <row r="14" spans="1:19" s="18" customFormat="1" ht="17" x14ac:dyDescent="0.2">
      <c r="A14" s="27" t="s">
        <v>31</v>
      </c>
      <c r="B14" s="34">
        <v>1E-3</v>
      </c>
      <c r="C14" s="31">
        <f t="shared" ref="C14:N14" si="6">$B$14*C2*C10*C11</f>
        <v>0.75</v>
      </c>
      <c r="D14" s="31">
        <f t="shared" si="6"/>
        <v>0.1</v>
      </c>
      <c r="E14" s="31">
        <f t="shared" si="6"/>
        <v>0.1875</v>
      </c>
      <c r="F14" s="31">
        <f t="shared" si="6"/>
        <v>0.30000000000000004</v>
      </c>
      <c r="G14" s="31">
        <f t="shared" si="6"/>
        <v>0.19800000000000001</v>
      </c>
      <c r="H14" s="31">
        <f t="shared" si="6"/>
        <v>0.1875</v>
      </c>
      <c r="I14" s="31">
        <f t="shared" si="6"/>
        <v>0.15000000000000002</v>
      </c>
      <c r="J14" s="31">
        <f t="shared" si="6"/>
        <v>9.0000000000000011E-2</v>
      </c>
      <c r="K14" s="31">
        <f t="shared" si="6"/>
        <v>0.05</v>
      </c>
      <c r="L14" s="31">
        <f t="shared" si="6"/>
        <v>0.05</v>
      </c>
      <c r="M14" s="31">
        <f t="shared" si="6"/>
        <v>0.05</v>
      </c>
      <c r="N14" s="31">
        <f t="shared" si="6"/>
        <v>0.05</v>
      </c>
      <c r="O14" s="28"/>
      <c r="P14" s="33">
        <f>SUM('[1]Channel Marketing Budget'!$D15:$O15)</f>
        <v>2.1629999999999998</v>
      </c>
      <c r="Q14" s="46"/>
      <c r="R14" s="46"/>
    </row>
    <row r="15" spans="1:19" s="18" customFormat="1" ht="17" x14ac:dyDescent="0.2">
      <c r="A15" s="27" t="s">
        <v>37</v>
      </c>
      <c r="B15" s="28"/>
      <c r="C15" s="28">
        <v>25</v>
      </c>
      <c r="D15" s="28">
        <v>10</v>
      </c>
      <c r="E15" s="28">
        <v>25</v>
      </c>
      <c r="F15" s="28">
        <v>10</v>
      </c>
      <c r="G15" s="28">
        <v>25</v>
      </c>
      <c r="H15" s="28">
        <v>10</v>
      </c>
      <c r="I15" s="28">
        <v>25</v>
      </c>
      <c r="J15" s="28">
        <v>10</v>
      </c>
      <c r="K15" s="28">
        <v>25</v>
      </c>
      <c r="L15" s="28">
        <v>10</v>
      </c>
      <c r="M15" s="28">
        <v>25</v>
      </c>
      <c r="N15" s="28">
        <v>10</v>
      </c>
      <c r="O15" s="31"/>
      <c r="P15" s="33">
        <f>SUM('[1]Channel Marketing Budget'!$D16:$O16)</f>
        <v>210</v>
      </c>
      <c r="Q15" s="46"/>
      <c r="R15" s="46"/>
    </row>
    <row r="16" spans="1:19" s="48" customFormat="1" ht="17" x14ac:dyDescent="0.2">
      <c r="A16" s="13" t="s">
        <v>38</v>
      </c>
      <c r="B16" s="14"/>
      <c r="C16" s="33">
        <f>SUM(C12:C15)</f>
        <v>53.75</v>
      </c>
      <c r="D16" s="33">
        <f>SUM(D12:D15)</f>
        <v>21.6</v>
      </c>
      <c r="E16" s="33">
        <f t="shared" ref="E16:N16" si="7">SUM(E12:E15)</f>
        <v>51.6875</v>
      </c>
      <c r="F16" s="33">
        <f t="shared" si="7"/>
        <v>21.8</v>
      </c>
      <c r="G16" s="33">
        <f t="shared" si="7"/>
        <v>51.698</v>
      </c>
      <c r="H16" s="33">
        <f t="shared" si="7"/>
        <v>21.6875</v>
      </c>
      <c r="I16" s="33">
        <f t="shared" si="7"/>
        <v>51.65</v>
      </c>
      <c r="J16" s="33">
        <f t="shared" si="7"/>
        <v>21.59</v>
      </c>
      <c r="K16" s="33">
        <f t="shared" si="7"/>
        <v>51.55</v>
      </c>
      <c r="L16" s="33">
        <f t="shared" si="7"/>
        <v>21.55</v>
      </c>
      <c r="M16" s="33">
        <f t="shared" si="7"/>
        <v>51.55</v>
      </c>
      <c r="N16" s="33">
        <f t="shared" si="7"/>
        <v>21.55</v>
      </c>
      <c r="O16" s="29"/>
      <c r="P16" s="33">
        <f>SUM(P12:P15)</f>
        <v>441.66300000000001</v>
      </c>
      <c r="Q16" s="47"/>
      <c r="R16" s="47"/>
    </row>
    <row r="17" spans="1:18" s="51" customFormat="1" ht="17" x14ac:dyDescent="0.2">
      <c r="A17" s="35" t="s">
        <v>39</v>
      </c>
      <c r="B17" s="10" t="s">
        <v>5</v>
      </c>
      <c r="C17" s="10" t="s">
        <v>6</v>
      </c>
      <c r="D17" s="10" t="s">
        <v>7</v>
      </c>
      <c r="E17" s="10" t="s">
        <v>8</v>
      </c>
      <c r="F17" s="10" t="s">
        <v>9</v>
      </c>
      <c r="G17" s="10" t="s">
        <v>10</v>
      </c>
      <c r="H17" s="10" t="s">
        <v>11</v>
      </c>
      <c r="I17" s="10" t="s">
        <v>12</v>
      </c>
      <c r="J17" s="10" t="s">
        <v>13</v>
      </c>
      <c r="K17" s="10" t="s">
        <v>14</v>
      </c>
      <c r="L17" s="10" t="s">
        <v>15</v>
      </c>
      <c r="M17" s="10" t="s">
        <v>16</v>
      </c>
      <c r="N17" s="10" t="s">
        <v>17</v>
      </c>
      <c r="O17" s="49"/>
      <c r="P17" s="50"/>
      <c r="Q17" s="50"/>
      <c r="R17" s="50"/>
    </row>
    <row r="18" spans="1:18" s="18" customFormat="1" ht="17" x14ac:dyDescent="0.2">
      <c r="A18" s="13" t="s">
        <v>40</v>
      </c>
      <c r="B18" s="16"/>
      <c r="C18" s="42">
        <v>0.25</v>
      </c>
      <c r="D18" s="42">
        <v>0.25</v>
      </c>
      <c r="E18" s="42">
        <v>0.25</v>
      </c>
      <c r="F18" s="42">
        <v>0.25</v>
      </c>
      <c r="G18" s="42">
        <v>0.25</v>
      </c>
      <c r="H18" s="42">
        <v>0.25</v>
      </c>
      <c r="I18" s="42">
        <v>0.25</v>
      </c>
      <c r="J18" s="42">
        <v>0.25</v>
      </c>
      <c r="K18" s="42">
        <v>0.25</v>
      </c>
      <c r="L18" s="42">
        <v>0.25</v>
      </c>
      <c r="M18" s="42">
        <v>0.25</v>
      </c>
      <c r="N18" s="42">
        <v>0.25</v>
      </c>
      <c r="O18" s="14"/>
      <c r="P18" s="52"/>
      <c r="Q18" s="33"/>
      <c r="R18" s="33"/>
    </row>
    <row r="19" spans="1:18" s="18" customFormat="1" ht="17" x14ac:dyDescent="0.2">
      <c r="A19" s="27" t="s">
        <v>29</v>
      </c>
      <c r="B19" s="28">
        <v>1</v>
      </c>
      <c r="C19" s="28">
        <f t="shared" ref="C19:N19" si="8">$B$19*C18</f>
        <v>0.25</v>
      </c>
      <c r="D19" s="28">
        <f t="shared" si="8"/>
        <v>0.25</v>
      </c>
      <c r="E19" s="28">
        <f t="shared" si="8"/>
        <v>0.25</v>
      </c>
      <c r="F19" s="28">
        <f t="shared" si="8"/>
        <v>0.25</v>
      </c>
      <c r="G19" s="28">
        <f t="shared" si="8"/>
        <v>0.25</v>
      </c>
      <c r="H19" s="28">
        <f t="shared" si="8"/>
        <v>0.25</v>
      </c>
      <c r="I19" s="28">
        <f t="shared" si="8"/>
        <v>0.25</v>
      </c>
      <c r="J19" s="28">
        <f t="shared" si="8"/>
        <v>0.25</v>
      </c>
      <c r="K19" s="28">
        <f t="shared" si="8"/>
        <v>0.25</v>
      </c>
      <c r="L19" s="28">
        <f t="shared" si="8"/>
        <v>0.25</v>
      </c>
      <c r="M19" s="28">
        <f t="shared" si="8"/>
        <v>0.25</v>
      </c>
      <c r="N19" s="28">
        <f t="shared" si="8"/>
        <v>0.25</v>
      </c>
      <c r="O19" s="28"/>
      <c r="P19" s="31">
        <f>SUM('[1]Channel Marketing Budget'!$D20:$O20)</f>
        <v>3</v>
      </c>
      <c r="Q19" s="46"/>
      <c r="R19" s="46"/>
    </row>
    <row r="20" spans="1:18" s="18" customFormat="1" ht="17" x14ac:dyDescent="0.2">
      <c r="A20" s="27" t="s">
        <v>41</v>
      </c>
      <c r="B20" s="28"/>
      <c r="C20" s="28">
        <v>500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31">
        <f>SUM('[1]Channel Marketing Budget'!$D21:$O21)</f>
        <v>500</v>
      </c>
      <c r="Q20" s="46"/>
      <c r="R20" s="46"/>
    </row>
    <row r="21" spans="1:18" s="18" customFormat="1" ht="17" x14ac:dyDescent="0.2">
      <c r="A21" s="27" t="s">
        <v>42</v>
      </c>
      <c r="B21" s="28"/>
      <c r="C21" s="28">
        <v>10</v>
      </c>
      <c r="D21" s="28">
        <v>10</v>
      </c>
      <c r="E21" s="28">
        <v>10</v>
      </c>
      <c r="F21" s="28">
        <v>10</v>
      </c>
      <c r="G21" s="28">
        <v>10</v>
      </c>
      <c r="H21" s="28">
        <v>10</v>
      </c>
      <c r="I21" s="28">
        <v>10</v>
      </c>
      <c r="J21" s="28">
        <v>10</v>
      </c>
      <c r="K21" s="28">
        <v>10</v>
      </c>
      <c r="L21" s="28">
        <v>10</v>
      </c>
      <c r="M21" s="28">
        <v>10</v>
      </c>
      <c r="N21" s="28">
        <v>10</v>
      </c>
      <c r="O21" s="31"/>
      <c r="P21" s="31">
        <f>SUM('[1]Channel Marketing Budget'!$D22:$O22)</f>
        <v>120</v>
      </c>
      <c r="Q21" s="46"/>
      <c r="R21" s="46"/>
    </row>
    <row r="22" spans="1:18" s="18" customFormat="1" ht="17" x14ac:dyDescent="0.2">
      <c r="A22" s="27" t="s">
        <v>43</v>
      </c>
      <c r="B22" s="28"/>
      <c r="C22" s="28">
        <v>25</v>
      </c>
      <c r="D22" s="28"/>
      <c r="E22" s="28"/>
      <c r="F22" s="28"/>
      <c r="G22" s="28"/>
      <c r="H22" s="28"/>
      <c r="I22" s="28"/>
      <c r="J22" s="28"/>
      <c r="K22" s="28"/>
      <c r="L22" s="28"/>
      <c r="M22" s="28">
        <v>25</v>
      </c>
      <c r="N22" s="28"/>
      <c r="O22" s="31"/>
      <c r="P22" s="31">
        <f>SUM('[1]Channel Marketing Budget'!$D23:$O23)</f>
        <v>50</v>
      </c>
      <c r="Q22" s="46"/>
      <c r="R22" s="46"/>
    </row>
    <row r="23" spans="1:18" s="18" customFormat="1" ht="17" x14ac:dyDescent="0.2">
      <c r="A23" s="27" t="s">
        <v>44</v>
      </c>
      <c r="B23" s="28"/>
      <c r="C23" s="28"/>
      <c r="D23" s="28">
        <v>100</v>
      </c>
      <c r="E23" s="28"/>
      <c r="F23" s="28">
        <v>100</v>
      </c>
      <c r="G23" s="28"/>
      <c r="H23" s="28">
        <v>100</v>
      </c>
      <c r="I23" s="28"/>
      <c r="J23" s="28">
        <v>100</v>
      </c>
      <c r="K23" s="28"/>
      <c r="L23" s="28">
        <v>100</v>
      </c>
      <c r="M23" s="28"/>
      <c r="N23" s="28">
        <v>100</v>
      </c>
      <c r="O23" s="31"/>
      <c r="P23" s="31">
        <f>SUM('[1]Channel Marketing Budget'!$D24:$O24)</f>
        <v>600</v>
      </c>
      <c r="Q23" s="46"/>
      <c r="R23" s="46"/>
    </row>
    <row r="24" spans="1:18" s="18" customFormat="1" ht="17" x14ac:dyDescent="0.2">
      <c r="A24" s="27" t="s">
        <v>45</v>
      </c>
      <c r="B24" s="28"/>
      <c r="C24" s="28">
        <v>100</v>
      </c>
      <c r="D24" s="28"/>
      <c r="E24" s="28">
        <v>100</v>
      </c>
      <c r="F24" s="28"/>
      <c r="G24" s="28">
        <v>100</v>
      </c>
      <c r="H24" s="28"/>
      <c r="I24" s="28">
        <v>100</v>
      </c>
      <c r="J24" s="28"/>
      <c r="K24" s="28">
        <v>100</v>
      </c>
      <c r="L24" s="28"/>
      <c r="M24" s="28">
        <v>100</v>
      </c>
      <c r="N24" s="28"/>
      <c r="O24" s="31"/>
      <c r="P24" s="31">
        <f>SUM('[1]Channel Marketing Budget'!$D25:$O25)</f>
        <v>600</v>
      </c>
      <c r="Q24" s="46"/>
      <c r="R24" s="46"/>
    </row>
    <row r="25" spans="1:18" s="48" customFormat="1" ht="17" x14ac:dyDescent="0.2">
      <c r="A25" s="27" t="s">
        <v>46</v>
      </c>
      <c r="B25" s="28"/>
      <c r="C25" s="28"/>
      <c r="D25" s="28">
        <v>100</v>
      </c>
      <c r="E25" s="28"/>
      <c r="F25" s="28">
        <v>100</v>
      </c>
      <c r="G25" s="28">
        <v>100</v>
      </c>
      <c r="H25" s="28"/>
      <c r="I25" s="28"/>
      <c r="J25" s="28"/>
      <c r="K25" s="28">
        <v>100</v>
      </c>
      <c r="L25" s="28">
        <v>100</v>
      </c>
      <c r="M25" s="28"/>
      <c r="N25" s="28">
        <v>100</v>
      </c>
      <c r="O25" s="31"/>
      <c r="P25" s="31">
        <f>SUM('[1]Channel Marketing Budget'!$D26:$O26)</f>
        <v>600</v>
      </c>
      <c r="Q25" s="46"/>
      <c r="R25" s="46"/>
    </row>
    <row r="26" spans="1:18" s="48" customFormat="1" ht="17" x14ac:dyDescent="0.2">
      <c r="A26" s="13" t="s">
        <v>47</v>
      </c>
      <c r="B26" s="14"/>
      <c r="C26" s="33">
        <f t="shared" ref="C26:N26" si="9">SUM(C19:C22)</f>
        <v>535.25</v>
      </c>
      <c r="D26" s="33">
        <f t="shared" si="9"/>
        <v>10.25</v>
      </c>
      <c r="E26" s="33">
        <f t="shared" si="9"/>
        <v>10.25</v>
      </c>
      <c r="F26" s="33">
        <f t="shared" si="9"/>
        <v>10.25</v>
      </c>
      <c r="G26" s="33">
        <f t="shared" si="9"/>
        <v>10.25</v>
      </c>
      <c r="H26" s="33">
        <f t="shared" si="9"/>
        <v>10.25</v>
      </c>
      <c r="I26" s="33">
        <f t="shared" si="9"/>
        <v>10.25</v>
      </c>
      <c r="J26" s="33">
        <f t="shared" si="9"/>
        <v>10.25</v>
      </c>
      <c r="K26" s="33">
        <f t="shared" si="9"/>
        <v>10.25</v>
      </c>
      <c r="L26" s="33">
        <f t="shared" si="9"/>
        <v>10.25</v>
      </c>
      <c r="M26" s="33">
        <f t="shared" si="9"/>
        <v>35.25</v>
      </c>
      <c r="N26" s="33">
        <f t="shared" si="9"/>
        <v>10.25</v>
      </c>
      <c r="O26" s="29"/>
      <c r="P26" s="33">
        <f>SUM(P19:P22)</f>
        <v>673</v>
      </c>
      <c r="Q26" s="52"/>
      <c r="R26" s="47"/>
    </row>
    <row r="27" spans="1:18" s="51" customFormat="1" ht="17" x14ac:dyDescent="0.2">
      <c r="A27" s="35" t="s">
        <v>48</v>
      </c>
      <c r="B27" s="10" t="s">
        <v>5</v>
      </c>
      <c r="C27" s="10" t="s">
        <v>6</v>
      </c>
      <c r="D27" s="10" t="s">
        <v>7</v>
      </c>
      <c r="E27" s="10" t="s">
        <v>8</v>
      </c>
      <c r="F27" s="10" t="s">
        <v>9</v>
      </c>
      <c r="G27" s="10" t="s">
        <v>10</v>
      </c>
      <c r="H27" s="10" t="s">
        <v>11</v>
      </c>
      <c r="I27" s="10" t="s">
        <v>12</v>
      </c>
      <c r="J27" s="10" t="s">
        <v>13</v>
      </c>
      <c r="K27" s="10" t="s">
        <v>14</v>
      </c>
      <c r="L27" s="10" t="s">
        <v>15</v>
      </c>
      <c r="M27" s="10" t="s">
        <v>16</v>
      </c>
      <c r="N27" s="10" t="s">
        <v>17</v>
      </c>
      <c r="O27" s="10"/>
      <c r="P27" s="37"/>
      <c r="Q27" s="37"/>
      <c r="R27" s="37"/>
    </row>
    <row r="28" spans="1:18" s="18" customFormat="1" ht="17" x14ac:dyDescent="0.2">
      <c r="A28" s="13" t="s">
        <v>49</v>
      </c>
      <c r="B28" s="16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16"/>
      <c r="P28" s="43"/>
      <c r="Q28" s="43"/>
      <c r="R28" s="43"/>
    </row>
    <row r="29" spans="1:18" s="18" customFormat="1" ht="17" x14ac:dyDescent="0.2">
      <c r="A29" s="27" t="s">
        <v>30</v>
      </c>
      <c r="B29" s="53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31"/>
      <c r="P29" s="33">
        <f>SUM('[1]Channel Marketing Budget'!$D30:$O30)</f>
        <v>0</v>
      </c>
      <c r="Q29" s="33"/>
      <c r="R29" s="33"/>
    </row>
    <row r="30" spans="1:18" s="48" customFormat="1" ht="17" x14ac:dyDescent="0.2">
      <c r="A30" s="27" t="s">
        <v>50</v>
      </c>
      <c r="B30" s="53"/>
      <c r="C30" s="28">
        <v>1000</v>
      </c>
      <c r="D30" s="28">
        <v>1000</v>
      </c>
      <c r="E30" s="28">
        <v>1000</v>
      </c>
      <c r="F30" s="28">
        <v>1000</v>
      </c>
      <c r="G30" s="28">
        <v>1000</v>
      </c>
      <c r="H30" s="28">
        <v>1000</v>
      </c>
      <c r="I30" s="28">
        <v>1000</v>
      </c>
      <c r="J30" s="28">
        <v>1000</v>
      </c>
      <c r="K30" s="28">
        <v>1000</v>
      </c>
      <c r="L30" s="28">
        <v>1000</v>
      </c>
      <c r="M30" s="28">
        <v>1000</v>
      </c>
      <c r="N30" s="28">
        <v>1000</v>
      </c>
      <c r="O30" s="31"/>
      <c r="P30" s="163">
        <f>SUM('[1]Channel Marketing Budget'!$D31:$O31)</f>
        <v>12000</v>
      </c>
      <c r="Q30" s="163"/>
      <c r="R30" s="163"/>
    </row>
    <row r="31" spans="1:18" s="48" customFormat="1" ht="17" x14ac:dyDescent="0.2">
      <c r="A31" s="27" t="s">
        <v>51</v>
      </c>
      <c r="B31" s="53"/>
      <c r="C31" s="28">
        <v>250</v>
      </c>
      <c r="D31" s="28">
        <v>250</v>
      </c>
      <c r="E31" s="28">
        <v>250</v>
      </c>
      <c r="F31" s="28">
        <v>250</v>
      </c>
      <c r="G31" s="28">
        <v>250</v>
      </c>
      <c r="H31" s="28">
        <v>250</v>
      </c>
      <c r="I31" s="28">
        <v>250</v>
      </c>
      <c r="J31" s="28">
        <v>250</v>
      </c>
      <c r="K31" s="28">
        <v>250</v>
      </c>
      <c r="L31" s="28">
        <v>250</v>
      </c>
      <c r="M31" s="28">
        <v>250</v>
      </c>
      <c r="N31" s="28">
        <v>250</v>
      </c>
      <c r="O31" s="31"/>
      <c r="P31" s="163">
        <f>SUM('[1]Channel Marketing Budget'!$D32:$O32)</f>
        <v>3000</v>
      </c>
      <c r="Q31" s="163"/>
      <c r="R31" s="163"/>
    </row>
    <row r="32" spans="1:18" s="48" customFormat="1" ht="17" x14ac:dyDescent="0.2">
      <c r="A32" s="27" t="s">
        <v>52</v>
      </c>
      <c r="B32" s="53"/>
      <c r="C32" s="31">
        <f>SUM(C29:C31)</f>
        <v>1250</v>
      </c>
      <c r="D32" s="31">
        <f t="shared" ref="D32:N32" si="10">SUM(D29:D31)</f>
        <v>1250</v>
      </c>
      <c r="E32" s="31">
        <f t="shared" si="10"/>
        <v>1250</v>
      </c>
      <c r="F32" s="31">
        <f t="shared" si="10"/>
        <v>1250</v>
      </c>
      <c r="G32" s="31">
        <f t="shared" si="10"/>
        <v>1250</v>
      </c>
      <c r="H32" s="31">
        <f t="shared" si="10"/>
        <v>1250</v>
      </c>
      <c r="I32" s="31">
        <f t="shared" si="10"/>
        <v>1250</v>
      </c>
      <c r="J32" s="31">
        <f t="shared" si="10"/>
        <v>1250</v>
      </c>
      <c r="K32" s="31">
        <f t="shared" si="10"/>
        <v>1250</v>
      </c>
      <c r="L32" s="31">
        <f t="shared" si="10"/>
        <v>1250</v>
      </c>
      <c r="M32" s="31">
        <f t="shared" si="10"/>
        <v>1250</v>
      </c>
      <c r="N32" s="31">
        <f t="shared" si="10"/>
        <v>1250</v>
      </c>
      <c r="O32" s="28"/>
      <c r="P32" s="163">
        <f>SUM(P29:P31)</f>
        <v>15000</v>
      </c>
      <c r="Q32" s="163"/>
      <c r="R32" s="163"/>
    </row>
    <row r="33" spans="1:18" s="18" customFormat="1" ht="17" x14ac:dyDescent="0.2">
      <c r="A33" s="54" t="s">
        <v>53</v>
      </c>
      <c r="B33" s="55"/>
      <c r="C33" s="56">
        <f>SUM(DirectMail[[#Totals],[Month 1]],InternetMarketing[[#Totals],[Month 1]],DirectMarketing[[#Totals],[Month 1]])</f>
        <v>1839</v>
      </c>
      <c r="D33" s="56">
        <f>SUM(DirectMail[[#Totals],[Month 2]],InternetMarketing[[#Totals],[Month 2]],DirectMarketing[[#Totals],[Month 2]])</f>
        <v>1281.8499999999999</v>
      </c>
      <c r="E33" s="56">
        <f>SUM(DirectMail[[#Totals],[Month 3]],InternetMarketing[[#Totals],[Month 3]],DirectMarketing[[#Totals],[Month 3]])</f>
        <v>1311.9375</v>
      </c>
      <c r="F33" s="56">
        <f>SUM(DirectMail[[#Totals],[Month 4]],InternetMarketing[[#Totals],[Month 4]],DirectMarketing[[#Totals],[Month 4]])</f>
        <v>1282.05</v>
      </c>
      <c r="G33" s="56">
        <f>SUM(DirectMail[[#Totals],[Month 5]],InternetMarketing[[#Totals],[Month 5]],DirectMarketing[[#Totals],[Month 5]])</f>
        <v>1311.9480000000001</v>
      </c>
      <c r="H33" s="56">
        <f>SUM(DirectMail[[#Totals],[Month 6]],InternetMarketing[[#Totals],[Month 6]],DirectMarketing[[#Totals],[Month 6]])</f>
        <v>1281.9375</v>
      </c>
      <c r="I33" s="56">
        <f>SUM(DirectMail[[#Totals],[Month 7]],InternetMarketing[[#Totals],[Month 7]],DirectMarketing[[#Totals],[Month 7]])</f>
        <v>1311.9</v>
      </c>
      <c r="J33" s="56">
        <f>SUM(DirectMail[[#Totals],[Month 8]],InternetMarketing[[#Totals],[Month 8]],DirectMarketing[[#Totals],[Month 8]])</f>
        <v>1281.8399999999999</v>
      </c>
      <c r="K33" s="56">
        <f>SUM(DirectMail[[#Totals],[Month 9]],InternetMarketing[[#Totals],[Month 9]],DirectMarketing[[#Totals],[Month 9]])</f>
        <v>1311.8</v>
      </c>
      <c r="L33" s="56">
        <f>SUM(DirectMail[[#Totals],[Month 10]],InternetMarketing[[#Totals],[Month 10]],DirectMarketing[[#Totals],[Month 10]])</f>
        <v>1281.8</v>
      </c>
      <c r="M33" s="56">
        <f>SUM(DirectMail[[#Totals],[Month 11]],InternetMarketing[[#Totals],[Month 11]],DirectMarketing[[#Totals],[Month 11]])</f>
        <v>1336.8</v>
      </c>
      <c r="N33" s="56">
        <f>SUM(DirectMail[[#Totals],[Month 12]],InternetMarketing[[#Totals],[Month 12]],DirectMarketing[[#Totals],[Month 12]])</f>
        <v>1281.8</v>
      </c>
      <c r="O33" s="32"/>
      <c r="P33" s="162">
        <f>SUM(P32,P26,P16,P8)</f>
        <v>16431.613000000001</v>
      </c>
      <c r="Q33" s="162"/>
      <c r="R33" s="57"/>
    </row>
    <row r="34" spans="1:18" s="51" customFormat="1" ht="17" x14ac:dyDescent="0.2">
      <c r="A34" s="35" t="s">
        <v>54</v>
      </c>
      <c r="B34" s="10" t="s">
        <v>5</v>
      </c>
      <c r="C34" s="10" t="s">
        <v>6</v>
      </c>
      <c r="D34" s="10" t="s">
        <v>7</v>
      </c>
      <c r="E34" s="10" t="s">
        <v>8</v>
      </c>
      <c r="F34" s="10" t="s">
        <v>9</v>
      </c>
      <c r="G34" s="10" t="s">
        <v>10</v>
      </c>
      <c r="H34" s="10" t="s">
        <v>11</v>
      </c>
      <c r="I34" s="10" t="s">
        <v>12</v>
      </c>
      <c r="J34" s="10" t="s">
        <v>13</v>
      </c>
      <c r="K34" s="10" t="s">
        <v>14</v>
      </c>
      <c r="L34" s="10" t="s">
        <v>15</v>
      </c>
      <c r="M34" s="10" t="s">
        <v>16</v>
      </c>
      <c r="N34" s="10" t="s">
        <v>17</v>
      </c>
      <c r="O34" s="37"/>
      <c r="P34" s="164"/>
      <c r="Q34" s="164"/>
      <c r="R34" s="164"/>
    </row>
    <row r="35" spans="1:18" s="18" customFormat="1" ht="17" x14ac:dyDescent="0.2">
      <c r="A35" s="40" t="s">
        <v>55</v>
      </c>
      <c r="B35" s="41"/>
      <c r="C35" s="42">
        <v>0.1</v>
      </c>
      <c r="D35" s="42">
        <v>0.1</v>
      </c>
      <c r="E35" s="42">
        <v>0.1</v>
      </c>
      <c r="F35" s="42">
        <v>0.1</v>
      </c>
      <c r="G35" s="42">
        <v>0.1</v>
      </c>
      <c r="H35" s="42">
        <v>0.1</v>
      </c>
      <c r="I35" s="42">
        <v>0.1</v>
      </c>
      <c r="J35" s="42">
        <v>0.1</v>
      </c>
      <c r="K35" s="42">
        <v>0.1</v>
      </c>
      <c r="L35" s="42">
        <v>0.1</v>
      </c>
      <c r="M35" s="42">
        <v>0.1</v>
      </c>
      <c r="N35" s="42">
        <v>0.1</v>
      </c>
      <c r="O35" s="58"/>
      <c r="P35" s="165"/>
      <c r="Q35" s="165"/>
      <c r="R35" s="165"/>
    </row>
    <row r="36" spans="1:18" s="18" customFormat="1" ht="17" x14ac:dyDescent="0.2">
      <c r="A36" s="27" t="s">
        <v>56</v>
      </c>
      <c r="B36" s="28"/>
      <c r="C36" s="28">
        <v>50</v>
      </c>
      <c r="D36" s="28">
        <v>50</v>
      </c>
      <c r="E36" s="28">
        <v>50</v>
      </c>
      <c r="F36" s="28">
        <v>50</v>
      </c>
      <c r="G36" s="28">
        <v>50</v>
      </c>
      <c r="H36" s="28">
        <v>50</v>
      </c>
      <c r="I36" s="28">
        <v>50</v>
      </c>
      <c r="J36" s="28">
        <v>50</v>
      </c>
      <c r="K36" s="28">
        <v>50</v>
      </c>
      <c r="L36" s="28">
        <v>50</v>
      </c>
      <c r="M36" s="28">
        <v>50</v>
      </c>
      <c r="N36" s="28">
        <v>50</v>
      </c>
      <c r="O36" s="28"/>
      <c r="P36" s="163">
        <f>SUM('[1]Channel Marketing Budget'!$D37:$O37)</f>
        <v>600</v>
      </c>
      <c r="Q36" s="163"/>
      <c r="R36" s="163"/>
    </row>
    <row r="37" spans="1:18" s="18" customFormat="1" ht="17" x14ac:dyDescent="0.2">
      <c r="A37" s="27" t="s">
        <v>37</v>
      </c>
      <c r="B37" s="28"/>
      <c r="C37" s="31">
        <v>250</v>
      </c>
      <c r="D37" s="31">
        <v>250</v>
      </c>
      <c r="E37" s="31">
        <v>250</v>
      </c>
      <c r="F37" s="31">
        <v>250</v>
      </c>
      <c r="G37" s="31">
        <v>250</v>
      </c>
      <c r="H37" s="31">
        <v>250</v>
      </c>
      <c r="I37" s="31">
        <v>250</v>
      </c>
      <c r="J37" s="31">
        <v>250</v>
      </c>
      <c r="K37" s="31">
        <v>250</v>
      </c>
      <c r="L37" s="31">
        <v>250</v>
      </c>
      <c r="M37" s="31">
        <v>250</v>
      </c>
      <c r="N37" s="31">
        <v>250</v>
      </c>
      <c r="O37" s="31"/>
      <c r="P37" s="163">
        <f>SUM('[1]Channel Marketing Budget'!$D38:$O38)</f>
        <v>3000</v>
      </c>
      <c r="Q37" s="163"/>
      <c r="R37" s="163"/>
    </row>
    <row r="38" spans="1:18" s="48" customFormat="1" ht="17" x14ac:dyDescent="0.2">
      <c r="A38" s="27" t="s">
        <v>57</v>
      </c>
      <c r="B38" s="28"/>
      <c r="C38" s="31">
        <v>600</v>
      </c>
      <c r="D38" s="31">
        <v>600</v>
      </c>
      <c r="E38" s="31">
        <v>600</v>
      </c>
      <c r="F38" s="31">
        <v>600</v>
      </c>
      <c r="G38" s="31">
        <v>600</v>
      </c>
      <c r="H38" s="31">
        <v>600</v>
      </c>
      <c r="I38" s="31">
        <v>600</v>
      </c>
      <c r="J38" s="31">
        <v>600</v>
      </c>
      <c r="K38" s="31">
        <v>600</v>
      </c>
      <c r="L38" s="31">
        <v>600</v>
      </c>
      <c r="M38" s="31">
        <v>600</v>
      </c>
      <c r="N38" s="31">
        <v>600</v>
      </c>
      <c r="O38" s="31"/>
      <c r="P38" s="163">
        <f>SUM('[1]Channel Marketing Budget'!$D39:$O39)</f>
        <v>7200</v>
      </c>
      <c r="Q38" s="163"/>
      <c r="R38" s="163"/>
    </row>
    <row r="39" spans="1:18" s="48" customFormat="1" ht="17" x14ac:dyDescent="0.2">
      <c r="A39" s="27" t="s">
        <v>58</v>
      </c>
      <c r="B39" s="34">
        <v>0.1</v>
      </c>
      <c r="C39" s="31">
        <f t="shared" ref="C39:N39" si="11">C2*C35*$B$39</f>
        <v>7.5</v>
      </c>
      <c r="D39" s="31">
        <f t="shared" si="11"/>
        <v>2</v>
      </c>
      <c r="E39" s="31">
        <f t="shared" si="11"/>
        <v>5</v>
      </c>
      <c r="F39" s="31">
        <f t="shared" si="11"/>
        <v>15</v>
      </c>
      <c r="G39" s="31">
        <f t="shared" si="11"/>
        <v>12</v>
      </c>
      <c r="H39" s="31">
        <f t="shared" si="11"/>
        <v>15</v>
      </c>
      <c r="I39" s="31">
        <f t="shared" si="11"/>
        <v>15</v>
      </c>
      <c r="J39" s="31">
        <f t="shared" si="11"/>
        <v>18</v>
      </c>
      <c r="K39" s="31">
        <f t="shared" si="11"/>
        <v>20</v>
      </c>
      <c r="L39" s="31">
        <f t="shared" si="11"/>
        <v>20</v>
      </c>
      <c r="M39" s="31">
        <f t="shared" si="11"/>
        <v>20</v>
      </c>
      <c r="N39" s="31">
        <f t="shared" si="11"/>
        <v>20</v>
      </c>
      <c r="O39" s="25"/>
      <c r="P39" s="163">
        <f>SUM('[1]Channel Marketing Budget'!$D40:$O40)</f>
        <v>169.5</v>
      </c>
      <c r="Q39" s="163"/>
      <c r="R39" s="163"/>
    </row>
    <row r="40" spans="1:18" s="30" customFormat="1" ht="24" x14ac:dyDescent="0.3">
      <c r="A40" s="27" t="s">
        <v>59</v>
      </c>
      <c r="B40" s="34">
        <v>0.1</v>
      </c>
      <c r="C40" s="31">
        <f t="shared" ref="C40:N40" si="12">C2*C35*$B$40</f>
        <v>7.5</v>
      </c>
      <c r="D40" s="31">
        <f t="shared" si="12"/>
        <v>2</v>
      </c>
      <c r="E40" s="31">
        <f t="shared" si="12"/>
        <v>5</v>
      </c>
      <c r="F40" s="31">
        <f t="shared" si="12"/>
        <v>15</v>
      </c>
      <c r="G40" s="31">
        <f t="shared" si="12"/>
        <v>12</v>
      </c>
      <c r="H40" s="31">
        <f t="shared" si="12"/>
        <v>15</v>
      </c>
      <c r="I40" s="31">
        <f t="shared" si="12"/>
        <v>15</v>
      </c>
      <c r="J40" s="31">
        <f t="shared" si="12"/>
        <v>18</v>
      </c>
      <c r="K40" s="31">
        <f t="shared" si="12"/>
        <v>20</v>
      </c>
      <c r="L40" s="31">
        <f t="shared" si="12"/>
        <v>20</v>
      </c>
      <c r="M40" s="31">
        <f t="shared" si="12"/>
        <v>20</v>
      </c>
      <c r="N40" s="31">
        <f t="shared" si="12"/>
        <v>20</v>
      </c>
      <c r="O40" s="28"/>
      <c r="P40" s="163">
        <f>SUM('[1]Channel Marketing Budget'!$D41:$O41)</f>
        <v>169.5</v>
      </c>
      <c r="Q40" s="163"/>
      <c r="R40" s="163"/>
    </row>
    <row r="41" spans="1:18" s="18" customFormat="1" ht="17" x14ac:dyDescent="0.2">
      <c r="A41" s="13" t="s">
        <v>60</v>
      </c>
      <c r="B41" s="14"/>
      <c r="C41" s="33">
        <f>SUM(C36:C40)</f>
        <v>915</v>
      </c>
      <c r="D41" s="33">
        <f t="shared" ref="D41:N41" si="13">SUM(D36:D40)</f>
        <v>904</v>
      </c>
      <c r="E41" s="33">
        <f t="shared" si="13"/>
        <v>910</v>
      </c>
      <c r="F41" s="33">
        <f t="shared" si="13"/>
        <v>930</v>
      </c>
      <c r="G41" s="33">
        <f t="shared" si="13"/>
        <v>924</v>
      </c>
      <c r="H41" s="33">
        <f t="shared" si="13"/>
        <v>930</v>
      </c>
      <c r="I41" s="33">
        <f t="shared" si="13"/>
        <v>930</v>
      </c>
      <c r="J41" s="33">
        <f t="shared" si="13"/>
        <v>936</v>
      </c>
      <c r="K41" s="33">
        <f t="shared" si="13"/>
        <v>940</v>
      </c>
      <c r="L41" s="33">
        <f t="shared" si="13"/>
        <v>940</v>
      </c>
      <c r="M41" s="33">
        <f t="shared" si="13"/>
        <v>940</v>
      </c>
      <c r="N41" s="33">
        <f t="shared" si="13"/>
        <v>940</v>
      </c>
      <c r="O41" s="31"/>
      <c r="P41" s="162">
        <f>SUM(P36:P40)</f>
        <v>11139</v>
      </c>
      <c r="Q41" s="162"/>
      <c r="R41" s="32"/>
    </row>
    <row r="42" spans="1:18" s="51" customFormat="1" ht="17" x14ac:dyDescent="0.2">
      <c r="A42" s="35" t="s">
        <v>61</v>
      </c>
      <c r="B42" s="10" t="s">
        <v>5</v>
      </c>
      <c r="C42" s="10" t="s">
        <v>6</v>
      </c>
      <c r="D42" s="10" t="s">
        <v>7</v>
      </c>
      <c r="E42" s="10" t="s">
        <v>8</v>
      </c>
      <c r="F42" s="10" t="s">
        <v>9</v>
      </c>
      <c r="G42" s="10" t="s">
        <v>10</v>
      </c>
      <c r="H42" s="10" t="s">
        <v>11</v>
      </c>
      <c r="I42" s="10" t="s">
        <v>12</v>
      </c>
      <c r="J42" s="10" t="s">
        <v>13</v>
      </c>
      <c r="K42" s="10" t="s">
        <v>14</v>
      </c>
      <c r="L42" s="10" t="s">
        <v>15</v>
      </c>
      <c r="M42" s="10" t="s">
        <v>16</v>
      </c>
      <c r="N42" s="10" t="s">
        <v>17</v>
      </c>
      <c r="O42" s="10"/>
      <c r="P42" s="37"/>
      <c r="Q42" s="37"/>
      <c r="R42" s="37"/>
    </row>
    <row r="43" spans="1:18" s="18" customFormat="1" ht="17" x14ac:dyDescent="0.2">
      <c r="A43" s="40" t="s">
        <v>62</v>
      </c>
      <c r="B43" s="41"/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0.15</v>
      </c>
      <c r="I43" s="42">
        <v>0.2</v>
      </c>
      <c r="J43" s="42">
        <v>0.4</v>
      </c>
      <c r="K43" s="42">
        <v>0.4</v>
      </c>
      <c r="L43" s="42">
        <v>0.4</v>
      </c>
      <c r="M43" s="42">
        <v>0.4</v>
      </c>
      <c r="N43" s="42">
        <v>0.4</v>
      </c>
      <c r="O43" s="43"/>
      <c r="P43" s="43"/>
      <c r="Q43" s="43"/>
      <c r="R43" s="43"/>
    </row>
    <row r="44" spans="1:18" s="48" customFormat="1" ht="17" x14ac:dyDescent="0.2">
      <c r="A44" s="27" t="s">
        <v>56</v>
      </c>
      <c r="B44" s="28"/>
      <c r="C44" s="28">
        <v>50</v>
      </c>
      <c r="D44" s="28">
        <v>50</v>
      </c>
      <c r="E44" s="28">
        <v>50</v>
      </c>
      <c r="F44" s="28">
        <v>50</v>
      </c>
      <c r="G44" s="28">
        <v>50</v>
      </c>
      <c r="H44" s="28">
        <v>50</v>
      </c>
      <c r="I44" s="28">
        <v>50</v>
      </c>
      <c r="J44" s="28">
        <v>50</v>
      </c>
      <c r="K44" s="28">
        <v>50</v>
      </c>
      <c r="L44" s="28">
        <v>50</v>
      </c>
      <c r="M44" s="28">
        <v>50</v>
      </c>
      <c r="N44" s="28">
        <v>50</v>
      </c>
      <c r="O44" s="31"/>
      <c r="P44" s="33">
        <f>SUM('[1]Channel Marketing Budget'!$D45:$O45)</f>
        <v>600</v>
      </c>
      <c r="Q44" s="31"/>
      <c r="R44" s="46"/>
    </row>
    <row r="45" spans="1:18" s="48" customFormat="1" ht="17" x14ac:dyDescent="0.2">
      <c r="A45" s="27" t="s">
        <v>37</v>
      </c>
      <c r="B45" s="28"/>
      <c r="C45" s="31">
        <v>250</v>
      </c>
      <c r="D45" s="31">
        <v>250</v>
      </c>
      <c r="E45" s="31">
        <v>250</v>
      </c>
      <c r="F45" s="31">
        <v>250</v>
      </c>
      <c r="G45" s="31">
        <v>250</v>
      </c>
      <c r="H45" s="31">
        <v>250</v>
      </c>
      <c r="I45" s="31">
        <v>250</v>
      </c>
      <c r="J45" s="31">
        <v>250</v>
      </c>
      <c r="K45" s="31">
        <v>250</v>
      </c>
      <c r="L45" s="31">
        <v>250</v>
      </c>
      <c r="M45" s="31">
        <v>250</v>
      </c>
      <c r="N45" s="31">
        <v>250</v>
      </c>
      <c r="O45" s="25"/>
      <c r="P45" s="33">
        <f>SUM(Dstributors[[#This Row],[Month 1]:[Month 12]])</f>
        <v>3000</v>
      </c>
      <c r="Q45" s="31"/>
      <c r="R45" s="46"/>
    </row>
    <row r="46" spans="1:18" s="30" customFormat="1" ht="24" x14ac:dyDescent="0.3">
      <c r="A46" s="27" t="s">
        <v>57</v>
      </c>
      <c r="B46" s="28"/>
      <c r="C46" s="31">
        <v>600</v>
      </c>
      <c r="D46" s="31">
        <v>600</v>
      </c>
      <c r="E46" s="31">
        <v>600</v>
      </c>
      <c r="F46" s="31">
        <v>600</v>
      </c>
      <c r="G46" s="31">
        <v>600</v>
      </c>
      <c r="H46" s="31">
        <v>600</v>
      </c>
      <c r="I46" s="31">
        <v>600</v>
      </c>
      <c r="J46" s="31">
        <v>600</v>
      </c>
      <c r="K46" s="31">
        <v>600</v>
      </c>
      <c r="L46" s="31">
        <v>600</v>
      </c>
      <c r="M46" s="31">
        <v>600</v>
      </c>
      <c r="N46" s="31">
        <v>600</v>
      </c>
      <c r="O46" s="28"/>
      <c r="P46" s="33">
        <f>SUM(Dstributors[[#This Row],[Month 1]:[Month 12]])</f>
        <v>7200</v>
      </c>
      <c r="Q46" s="31"/>
      <c r="R46" s="46"/>
    </row>
    <row r="47" spans="1:18" s="18" customFormat="1" ht="17" x14ac:dyDescent="0.2">
      <c r="A47" s="27" t="s">
        <v>63</v>
      </c>
      <c r="B47" s="34">
        <v>0.15</v>
      </c>
      <c r="C47" s="28">
        <f t="shared" ref="C47:N47" si="14">C2*C43*$B$47</f>
        <v>0</v>
      </c>
      <c r="D47" s="28">
        <f t="shared" si="14"/>
        <v>0</v>
      </c>
      <c r="E47" s="28">
        <f t="shared" si="14"/>
        <v>0</v>
      </c>
      <c r="F47" s="28">
        <f t="shared" si="14"/>
        <v>0</v>
      </c>
      <c r="G47" s="28">
        <f t="shared" si="14"/>
        <v>0</v>
      </c>
      <c r="H47" s="28">
        <f t="shared" si="14"/>
        <v>33.75</v>
      </c>
      <c r="I47" s="28">
        <f t="shared" si="14"/>
        <v>45</v>
      </c>
      <c r="J47" s="28">
        <f t="shared" si="14"/>
        <v>108</v>
      </c>
      <c r="K47" s="28">
        <f t="shared" si="14"/>
        <v>120</v>
      </c>
      <c r="L47" s="28">
        <f t="shared" si="14"/>
        <v>120</v>
      </c>
      <c r="M47" s="28">
        <f t="shared" si="14"/>
        <v>120</v>
      </c>
      <c r="N47" s="28">
        <f t="shared" si="14"/>
        <v>120</v>
      </c>
      <c r="O47" s="31"/>
      <c r="P47" s="14">
        <f>SUM(Dstributors[[#This Row],[Month 1]:[Month 12]])</f>
        <v>666.75</v>
      </c>
      <c r="Q47" s="28"/>
      <c r="R47" s="53"/>
    </row>
    <row r="48" spans="1:18" s="18" customFormat="1" ht="17" x14ac:dyDescent="0.2">
      <c r="A48" s="13" t="s">
        <v>64</v>
      </c>
      <c r="B48" s="14"/>
      <c r="C48" s="33">
        <f>SUM(C44:C47)</f>
        <v>900</v>
      </c>
      <c r="D48" s="33">
        <f t="shared" ref="D48:N48" si="15">SUM(D44:D47)</f>
        <v>900</v>
      </c>
      <c r="E48" s="33">
        <f t="shared" si="15"/>
        <v>900</v>
      </c>
      <c r="F48" s="33">
        <f t="shared" si="15"/>
        <v>900</v>
      </c>
      <c r="G48" s="33">
        <f t="shared" si="15"/>
        <v>900</v>
      </c>
      <c r="H48" s="33">
        <f t="shared" si="15"/>
        <v>933.75</v>
      </c>
      <c r="I48" s="33">
        <f t="shared" si="15"/>
        <v>945</v>
      </c>
      <c r="J48" s="33">
        <f t="shared" si="15"/>
        <v>1008</v>
      </c>
      <c r="K48" s="33">
        <f t="shared" si="15"/>
        <v>1020</v>
      </c>
      <c r="L48" s="33">
        <f t="shared" si="15"/>
        <v>1020</v>
      </c>
      <c r="M48" s="33">
        <f t="shared" si="15"/>
        <v>1020</v>
      </c>
      <c r="N48" s="33">
        <f t="shared" si="15"/>
        <v>1020</v>
      </c>
      <c r="O48" s="28"/>
      <c r="P48" s="162">
        <f>SUM(P44:P47)</f>
        <v>11466.75</v>
      </c>
      <c r="Q48" s="162"/>
      <c r="R48" s="47"/>
    </row>
    <row r="49" spans="1:18" s="51" customFormat="1" ht="17" x14ac:dyDescent="0.2">
      <c r="A49" s="35" t="s">
        <v>65</v>
      </c>
      <c r="B49" s="10" t="s">
        <v>5</v>
      </c>
      <c r="C49" s="10" t="s">
        <v>6</v>
      </c>
      <c r="D49" s="10" t="s">
        <v>7</v>
      </c>
      <c r="E49" s="10" t="s">
        <v>8</v>
      </c>
      <c r="F49" s="10" t="s">
        <v>9</v>
      </c>
      <c r="G49" s="10" t="s">
        <v>10</v>
      </c>
      <c r="H49" s="10" t="s">
        <v>11</v>
      </c>
      <c r="I49" s="10" t="s">
        <v>12</v>
      </c>
      <c r="J49" s="10" t="s">
        <v>13</v>
      </c>
      <c r="K49" s="10" t="s">
        <v>14</v>
      </c>
      <c r="L49" s="10" t="s">
        <v>15</v>
      </c>
      <c r="M49" s="10" t="s">
        <v>16</v>
      </c>
      <c r="N49" s="10" t="s">
        <v>17</v>
      </c>
      <c r="O49" s="37"/>
      <c r="P49" s="37"/>
      <c r="Q49" s="37"/>
      <c r="R49" s="37"/>
    </row>
    <row r="50" spans="1:18" s="48" customFormat="1" ht="17" x14ac:dyDescent="0.2">
      <c r="A50" s="40" t="s">
        <v>66</v>
      </c>
      <c r="B50" s="41"/>
      <c r="C50" s="42">
        <v>0</v>
      </c>
      <c r="D50" s="42">
        <v>0</v>
      </c>
      <c r="E50" s="42">
        <v>0.25</v>
      </c>
      <c r="F50" s="42">
        <v>0.6</v>
      </c>
      <c r="G50" s="42">
        <v>0.67</v>
      </c>
      <c r="H50" s="42">
        <v>0.6</v>
      </c>
      <c r="I50" s="42">
        <v>0.6</v>
      </c>
      <c r="J50" s="42">
        <v>0.5</v>
      </c>
      <c r="K50" s="42">
        <v>0.3</v>
      </c>
      <c r="L50" s="42">
        <v>0.3</v>
      </c>
      <c r="M50" s="42">
        <v>0.3</v>
      </c>
      <c r="N50" s="42">
        <v>0.3</v>
      </c>
      <c r="O50" s="59"/>
      <c r="P50" s="60"/>
      <c r="Q50" s="60"/>
      <c r="R50" s="60"/>
    </row>
    <row r="51" spans="1:18" s="48" customFormat="1" ht="17" x14ac:dyDescent="0.2">
      <c r="A51" s="27" t="s">
        <v>56</v>
      </c>
      <c r="B51" s="28"/>
      <c r="C51" s="28">
        <v>50</v>
      </c>
      <c r="D51" s="28">
        <v>50</v>
      </c>
      <c r="E51" s="28">
        <v>50</v>
      </c>
      <c r="F51" s="28">
        <v>50</v>
      </c>
      <c r="G51" s="28">
        <v>50</v>
      </c>
      <c r="H51" s="28">
        <v>50</v>
      </c>
      <c r="I51" s="28">
        <v>50</v>
      </c>
      <c r="J51" s="28">
        <v>50</v>
      </c>
      <c r="K51" s="28">
        <v>50</v>
      </c>
      <c r="L51" s="28">
        <v>50</v>
      </c>
      <c r="M51" s="28">
        <v>50</v>
      </c>
      <c r="N51" s="28">
        <v>50</v>
      </c>
      <c r="O51" s="25"/>
      <c r="P51" s="33"/>
      <c r="Q51" s="33"/>
      <c r="R51" s="33"/>
    </row>
    <row r="52" spans="1:18" s="30" customFormat="1" ht="24" x14ac:dyDescent="0.3">
      <c r="A52" s="27" t="s">
        <v>37</v>
      </c>
      <c r="B52" s="28"/>
      <c r="C52" s="31">
        <v>250</v>
      </c>
      <c r="D52" s="31">
        <v>250</v>
      </c>
      <c r="E52" s="31">
        <v>250</v>
      </c>
      <c r="F52" s="31">
        <v>250</v>
      </c>
      <c r="G52" s="31">
        <v>250</v>
      </c>
      <c r="H52" s="31">
        <v>250</v>
      </c>
      <c r="I52" s="31">
        <v>250</v>
      </c>
      <c r="J52" s="31">
        <v>250</v>
      </c>
      <c r="K52" s="31">
        <v>250</v>
      </c>
      <c r="L52" s="31">
        <v>250</v>
      </c>
      <c r="M52" s="31">
        <v>250</v>
      </c>
      <c r="N52" s="31">
        <v>250</v>
      </c>
      <c r="O52" s="28"/>
      <c r="P52" s="33">
        <f>SUM('[1]Channel Marketing Budget'!$D52:$O52)</f>
        <v>600</v>
      </c>
      <c r="Q52" s="31"/>
      <c r="R52" s="31"/>
    </row>
    <row r="53" spans="1:18" s="18" customFormat="1" ht="17" x14ac:dyDescent="0.2">
      <c r="A53" s="27" t="s">
        <v>57</v>
      </c>
      <c r="B53" s="28"/>
      <c r="C53" s="31">
        <v>600</v>
      </c>
      <c r="D53" s="31">
        <v>600</v>
      </c>
      <c r="E53" s="31">
        <v>600</v>
      </c>
      <c r="F53" s="31">
        <v>600</v>
      </c>
      <c r="G53" s="31">
        <v>600</v>
      </c>
      <c r="H53" s="31">
        <v>600</v>
      </c>
      <c r="I53" s="31">
        <v>600</v>
      </c>
      <c r="J53" s="31">
        <v>600</v>
      </c>
      <c r="K53" s="31">
        <v>600</v>
      </c>
      <c r="L53" s="31">
        <v>600</v>
      </c>
      <c r="M53" s="31">
        <v>600</v>
      </c>
      <c r="N53" s="31">
        <v>600</v>
      </c>
      <c r="O53" s="31"/>
      <c r="P53" s="33">
        <f>SUM('[1]Channel Marketing Budget'!$D53:$O53)</f>
        <v>3000</v>
      </c>
      <c r="Q53" s="31"/>
      <c r="R53" s="31"/>
    </row>
    <row r="54" spans="1:18" s="18" customFormat="1" ht="17" x14ac:dyDescent="0.2">
      <c r="A54" s="27" t="s">
        <v>67</v>
      </c>
      <c r="B54" s="34">
        <v>0.1</v>
      </c>
      <c r="C54" s="28">
        <f t="shared" ref="C54:N54" si="16">C2*C50*$B$54</f>
        <v>0</v>
      </c>
      <c r="D54" s="28">
        <f t="shared" si="16"/>
        <v>0</v>
      </c>
      <c r="E54" s="28">
        <f t="shared" si="16"/>
        <v>12.5</v>
      </c>
      <c r="F54" s="28">
        <f t="shared" si="16"/>
        <v>90</v>
      </c>
      <c r="G54" s="28">
        <f t="shared" si="16"/>
        <v>80.400000000000006</v>
      </c>
      <c r="H54" s="28">
        <f t="shared" si="16"/>
        <v>90</v>
      </c>
      <c r="I54" s="28">
        <f t="shared" si="16"/>
        <v>90</v>
      </c>
      <c r="J54" s="28">
        <f t="shared" si="16"/>
        <v>90</v>
      </c>
      <c r="K54" s="28">
        <f t="shared" si="16"/>
        <v>60</v>
      </c>
      <c r="L54" s="28">
        <f t="shared" si="16"/>
        <v>60</v>
      </c>
      <c r="M54" s="28">
        <f t="shared" si="16"/>
        <v>60</v>
      </c>
      <c r="N54" s="28">
        <f t="shared" si="16"/>
        <v>60</v>
      </c>
      <c r="O54" s="28"/>
      <c r="P54" s="33">
        <f>SUM('[1]Channel Marketing Budget'!$D55:$O55)</f>
        <v>692.9</v>
      </c>
      <c r="Q54" s="31"/>
      <c r="R54" s="31"/>
    </row>
    <row r="55" spans="1:18" s="18" customFormat="1" ht="17" x14ac:dyDescent="0.2">
      <c r="A55" s="13" t="s">
        <v>68</v>
      </c>
      <c r="B55" s="14"/>
      <c r="C55" s="33">
        <f>SUM(C51:C54)</f>
        <v>900</v>
      </c>
      <c r="D55" s="33">
        <f t="shared" ref="D55:N55" si="17">SUM(D51:D54)</f>
        <v>900</v>
      </c>
      <c r="E55" s="33">
        <f t="shared" si="17"/>
        <v>912.5</v>
      </c>
      <c r="F55" s="33">
        <f t="shared" si="17"/>
        <v>990</v>
      </c>
      <c r="G55" s="33">
        <f t="shared" si="17"/>
        <v>980.4</v>
      </c>
      <c r="H55" s="33">
        <f t="shared" si="17"/>
        <v>990</v>
      </c>
      <c r="I55" s="33">
        <f t="shared" si="17"/>
        <v>990</v>
      </c>
      <c r="J55" s="33">
        <f t="shared" si="17"/>
        <v>990</v>
      </c>
      <c r="K55" s="33">
        <f t="shared" si="17"/>
        <v>960</v>
      </c>
      <c r="L55" s="33">
        <f t="shared" si="17"/>
        <v>960</v>
      </c>
      <c r="M55" s="33">
        <f t="shared" si="17"/>
        <v>960</v>
      </c>
      <c r="N55" s="33">
        <f t="shared" si="17"/>
        <v>960</v>
      </c>
      <c r="O55" s="31"/>
      <c r="P55" s="33">
        <f>SUM(P52:P54)</f>
        <v>4292.8999999999996</v>
      </c>
      <c r="Q55" s="33"/>
      <c r="R55" s="32"/>
    </row>
    <row r="56" spans="1:18" s="63" customFormat="1" ht="17" x14ac:dyDescent="0.2">
      <c r="A56" s="35" t="s">
        <v>69</v>
      </c>
      <c r="B56" s="10" t="s">
        <v>5</v>
      </c>
      <c r="C56" s="10" t="s">
        <v>6</v>
      </c>
      <c r="D56" s="10" t="s">
        <v>7</v>
      </c>
      <c r="E56" s="10" t="s">
        <v>8</v>
      </c>
      <c r="F56" s="10" t="s">
        <v>9</v>
      </c>
      <c r="G56" s="10" t="s">
        <v>10</v>
      </c>
      <c r="H56" s="10" t="s">
        <v>11</v>
      </c>
      <c r="I56" s="10" t="s">
        <v>12</v>
      </c>
      <c r="J56" s="10" t="s">
        <v>13</v>
      </c>
      <c r="K56" s="10" t="s">
        <v>14</v>
      </c>
      <c r="L56" s="10" t="s">
        <v>15</v>
      </c>
      <c r="M56" s="10" t="s">
        <v>16</v>
      </c>
      <c r="N56" s="10" t="s">
        <v>17</v>
      </c>
      <c r="O56" s="61"/>
      <c r="P56" s="62"/>
      <c r="Q56" s="62"/>
      <c r="R56" s="62"/>
    </row>
    <row r="57" spans="1:18" s="30" customFormat="1" ht="24" x14ac:dyDescent="0.3">
      <c r="A57" s="40" t="s">
        <v>70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65"/>
      <c r="P57" s="43"/>
      <c r="Q57" s="43"/>
      <c r="R57" s="43"/>
    </row>
    <row r="58" spans="1:18" s="18" customFormat="1" ht="17" x14ac:dyDescent="0.2">
      <c r="A58" s="27" t="s">
        <v>71</v>
      </c>
      <c r="B58" s="53"/>
      <c r="C58" s="28">
        <v>50</v>
      </c>
      <c r="D58" s="28">
        <v>50</v>
      </c>
      <c r="E58" s="28">
        <v>50</v>
      </c>
      <c r="F58" s="28">
        <v>50</v>
      </c>
      <c r="G58" s="28">
        <v>50</v>
      </c>
      <c r="H58" s="28">
        <v>50</v>
      </c>
      <c r="I58" s="28">
        <v>50</v>
      </c>
      <c r="J58" s="28">
        <v>50</v>
      </c>
      <c r="K58" s="28">
        <v>50</v>
      </c>
      <c r="L58" s="28">
        <v>50</v>
      </c>
      <c r="M58" s="28">
        <v>50</v>
      </c>
      <c r="N58" s="28">
        <v>50</v>
      </c>
      <c r="O58" s="31"/>
      <c r="P58" s="33">
        <f>SUM('[1]Channel Marketing Budget'!$D59:$O59)</f>
        <v>600</v>
      </c>
      <c r="Q58" s="33"/>
      <c r="R58" s="31"/>
    </row>
    <row r="59" spans="1:18" s="18" customFormat="1" ht="17" x14ac:dyDescent="0.2">
      <c r="A59" s="27" t="s">
        <v>72</v>
      </c>
      <c r="B59" s="53"/>
      <c r="C59" s="31">
        <v>250</v>
      </c>
      <c r="D59" s="31">
        <v>250</v>
      </c>
      <c r="E59" s="31">
        <v>250</v>
      </c>
      <c r="F59" s="31">
        <v>250</v>
      </c>
      <c r="G59" s="31">
        <v>250</v>
      </c>
      <c r="H59" s="31">
        <v>250</v>
      </c>
      <c r="I59" s="31">
        <v>250</v>
      </c>
      <c r="J59" s="31">
        <v>250</v>
      </c>
      <c r="K59" s="31">
        <v>250</v>
      </c>
      <c r="L59" s="31">
        <v>250</v>
      </c>
      <c r="M59" s="31">
        <v>250</v>
      </c>
      <c r="N59" s="31">
        <v>250</v>
      </c>
      <c r="O59" s="28"/>
      <c r="P59" s="33">
        <f>SUM('[1]Channel Marketing Budget'!$D60:$O60)</f>
        <v>3000</v>
      </c>
      <c r="Q59" s="33"/>
      <c r="R59" s="31"/>
    </row>
    <row r="60" spans="1:18" s="18" customFormat="1" ht="17" x14ac:dyDescent="0.2">
      <c r="A60" s="27" t="s">
        <v>73</v>
      </c>
      <c r="B60" s="53"/>
      <c r="C60" s="28">
        <v>600</v>
      </c>
      <c r="D60" s="28">
        <v>600</v>
      </c>
      <c r="E60" s="28">
        <v>600</v>
      </c>
      <c r="F60" s="28">
        <v>600</v>
      </c>
      <c r="G60" s="28">
        <v>600</v>
      </c>
      <c r="H60" s="28">
        <v>600</v>
      </c>
      <c r="I60" s="28">
        <v>600</v>
      </c>
      <c r="J60" s="28">
        <v>600</v>
      </c>
      <c r="K60" s="28">
        <v>600</v>
      </c>
      <c r="L60" s="28">
        <v>600</v>
      </c>
      <c r="M60" s="28">
        <v>600</v>
      </c>
      <c r="N60" s="28">
        <v>600</v>
      </c>
      <c r="O60" s="31"/>
      <c r="P60" s="33">
        <f>SUM('[1]Channel Marketing Budget'!$D61:$O61)</f>
        <v>7200</v>
      </c>
      <c r="Q60" s="33"/>
      <c r="R60" s="31"/>
    </row>
    <row r="61" spans="1:18" s="48" customFormat="1" ht="17" x14ac:dyDescent="0.2">
      <c r="A61" s="13" t="s">
        <v>74</v>
      </c>
      <c r="B61" s="66"/>
      <c r="C61" s="33">
        <f>SUM(C58:C60)</f>
        <v>900</v>
      </c>
      <c r="D61" s="33">
        <f t="shared" ref="D61:N61" si="18">SUM(D58:D60)</f>
        <v>900</v>
      </c>
      <c r="E61" s="33">
        <f t="shared" si="18"/>
        <v>900</v>
      </c>
      <c r="F61" s="33">
        <f t="shared" si="18"/>
        <v>900</v>
      </c>
      <c r="G61" s="33">
        <f t="shared" si="18"/>
        <v>900</v>
      </c>
      <c r="H61" s="33">
        <f t="shared" si="18"/>
        <v>900</v>
      </c>
      <c r="I61" s="33">
        <f t="shared" si="18"/>
        <v>900</v>
      </c>
      <c r="J61" s="33">
        <f t="shared" si="18"/>
        <v>900</v>
      </c>
      <c r="K61" s="33">
        <f t="shared" si="18"/>
        <v>900</v>
      </c>
      <c r="L61" s="33">
        <f t="shared" si="18"/>
        <v>900</v>
      </c>
      <c r="M61" s="33">
        <f t="shared" si="18"/>
        <v>900</v>
      </c>
      <c r="N61" s="33">
        <f t="shared" si="18"/>
        <v>900</v>
      </c>
      <c r="O61" s="33"/>
      <c r="P61" s="162">
        <f>SUM(P58:P60)</f>
        <v>10800</v>
      </c>
      <c r="Q61" s="162"/>
      <c r="R61" s="32"/>
    </row>
    <row r="62" spans="1:18" s="63" customFormat="1" ht="17" x14ac:dyDescent="0.2">
      <c r="A62" s="35" t="s">
        <v>75</v>
      </c>
      <c r="B62" s="10" t="s">
        <v>5</v>
      </c>
      <c r="C62" s="10" t="s">
        <v>6</v>
      </c>
      <c r="D62" s="10" t="s">
        <v>7</v>
      </c>
      <c r="E62" s="10" t="s">
        <v>8</v>
      </c>
      <c r="F62" s="10" t="s">
        <v>9</v>
      </c>
      <c r="G62" s="10" t="s">
        <v>10</v>
      </c>
      <c r="H62" s="10" t="s">
        <v>11</v>
      </c>
      <c r="I62" s="10" t="s">
        <v>12</v>
      </c>
      <c r="J62" s="10" t="s">
        <v>13</v>
      </c>
      <c r="K62" s="10" t="s">
        <v>14</v>
      </c>
      <c r="L62" s="10" t="s">
        <v>15</v>
      </c>
      <c r="M62" s="10" t="s">
        <v>16</v>
      </c>
      <c r="N62" s="10" t="s">
        <v>17</v>
      </c>
      <c r="O62" s="67"/>
      <c r="P62" s="62"/>
      <c r="Q62" s="62"/>
      <c r="R62" s="62"/>
    </row>
    <row r="63" spans="1:18" ht="17" x14ac:dyDescent="0.2">
      <c r="A63" s="40" t="s">
        <v>76</v>
      </c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65"/>
      <c r="P63" s="43"/>
      <c r="Q63" s="43"/>
      <c r="R63" s="43"/>
    </row>
    <row r="64" spans="1:18" ht="17" x14ac:dyDescent="0.2">
      <c r="A64" s="27" t="s">
        <v>77</v>
      </c>
      <c r="B64" s="53"/>
      <c r="C64" s="28">
        <v>50</v>
      </c>
      <c r="D64" s="28">
        <v>50</v>
      </c>
      <c r="E64" s="28">
        <v>50</v>
      </c>
      <c r="F64" s="28">
        <v>50</v>
      </c>
      <c r="G64" s="28">
        <v>50</v>
      </c>
      <c r="H64" s="28">
        <v>50</v>
      </c>
      <c r="I64" s="28">
        <v>50</v>
      </c>
      <c r="J64" s="28">
        <v>50</v>
      </c>
      <c r="K64" s="28">
        <v>50</v>
      </c>
      <c r="L64" s="28">
        <v>50</v>
      </c>
      <c r="M64" s="28">
        <v>50</v>
      </c>
      <c r="N64" s="28">
        <v>50</v>
      </c>
      <c r="O64" s="28"/>
      <c r="P64" s="33">
        <f>SUM('[1]Channel Marketing Budget'!$D65:$O65)</f>
        <v>600</v>
      </c>
      <c r="Q64" s="33"/>
      <c r="R64" s="46"/>
    </row>
    <row r="65" spans="1:18" ht="17" x14ac:dyDescent="0.2">
      <c r="A65" s="27" t="s">
        <v>78</v>
      </c>
      <c r="B65" s="53"/>
      <c r="C65" s="31">
        <v>250</v>
      </c>
      <c r="D65" s="31">
        <v>250</v>
      </c>
      <c r="E65" s="31">
        <v>250</v>
      </c>
      <c r="F65" s="31">
        <v>250</v>
      </c>
      <c r="G65" s="31">
        <v>250</v>
      </c>
      <c r="H65" s="31">
        <v>250</v>
      </c>
      <c r="I65" s="31">
        <v>250</v>
      </c>
      <c r="J65" s="31">
        <v>250</v>
      </c>
      <c r="K65" s="31">
        <v>250</v>
      </c>
      <c r="L65" s="31">
        <v>250</v>
      </c>
      <c r="M65" s="31">
        <v>250</v>
      </c>
      <c r="N65" s="31">
        <v>250</v>
      </c>
      <c r="O65" s="28"/>
      <c r="P65" s="33">
        <f>SUM('[1]Channel Marketing Budget'!$D66:$O66)</f>
        <v>3000</v>
      </c>
      <c r="Q65" s="33"/>
      <c r="R65" s="46"/>
    </row>
    <row r="66" spans="1:18" ht="17" x14ac:dyDescent="0.2">
      <c r="A66" s="27" t="s">
        <v>79</v>
      </c>
      <c r="B66" s="53"/>
      <c r="C66" s="28">
        <v>600</v>
      </c>
      <c r="D66" s="28">
        <v>600</v>
      </c>
      <c r="E66" s="28">
        <v>600</v>
      </c>
      <c r="F66" s="28">
        <v>600</v>
      </c>
      <c r="G66" s="28">
        <v>600</v>
      </c>
      <c r="H66" s="28">
        <v>600</v>
      </c>
      <c r="I66" s="28">
        <v>600</v>
      </c>
      <c r="J66" s="28">
        <v>600</v>
      </c>
      <c r="K66" s="28">
        <v>600</v>
      </c>
      <c r="L66" s="28">
        <v>600</v>
      </c>
      <c r="M66" s="28">
        <v>600</v>
      </c>
      <c r="N66" s="28">
        <v>600</v>
      </c>
      <c r="O66" s="28"/>
      <c r="P66" s="33">
        <f>SUM('[1]Channel Marketing Budget'!$D67:$O67)</f>
        <v>7200</v>
      </c>
      <c r="Q66" s="33"/>
      <c r="R66" s="46"/>
    </row>
    <row r="67" spans="1:18" ht="17" x14ac:dyDescent="0.2">
      <c r="A67" s="13" t="s">
        <v>80</v>
      </c>
      <c r="B67" s="66"/>
      <c r="C67" s="33">
        <f>SUM(C64:C66)</f>
        <v>900</v>
      </c>
      <c r="D67" s="33">
        <f t="shared" ref="D67:N67" si="19">SUM(D64:D66)</f>
        <v>900</v>
      </c>
      <c r="E67" s="33">
        <f t="shared" si="19"/>
        <v>900</v>
      </c>
      <c r="F67" s="33">
        <f t="shared" si="19"/>
        <v>900</v>
      </c>
      <c r="G67" s="33">
        <f t="shared" si="19"/>
        <v>900</v>
      </c>
      <c r="H67" s="33">
        <f t="shared" si="19"/>
        <v>900</v>
      </c>
      <c r="I67" s="33">
        <f t="shared" si="19"/>
        <v>900</v>
      </c>
      <c r="J67" s="33">
        <f t="shared" si="19"/>
        <v>900</v>
      </c>
      <c r="K67" s="33">
        <f t="shared" si="19"/>
        <v>900</v>
      </c>
      <c r="L67" s="33">
        <f t="shared" si="19"/>
        <v>900</v>
      </c>
      <c r="M67" s="33">
        <f t="shared" si="19"/>
        <v>900</v>
      </c>
      <c r="N67" s="33">
        <f t="shared" si="19"/>
        <v>900</v>
      </c>
      <c r="O67" s="28"/>
      <c r="P67" s="162">
        <f>SUM(P64:P66)</f>
        <v>10800</v>
      </c>
      <c r="Q67" s="162"/>
    </row>
    <row r="68" spans="1:18" ht="16" x14ac:dyDescent="0.2"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P68" s="8"/>
    </row>
    <row r="69" spans="1:18" s="74" customFormat="1" ht="17" x14ac:dyDescent="0.2">
      <c r="A69" s="35" t="s">
        <v>81</v>
      </c>
      <c r="B69" s="70"/>
      <c r="C69" s="71">
        <f>SUM(C33,AgentAndBroker[[#Totals],[Month 1]],Dstributors[[#Totals],[Month 1]],Retailer[[#Totals],[Month 1]],CAR[[#Totals],[Month 1]],OtherExpenses[[#Totals],[Month 1]])</f>
        <v>6354</v>
      </c>
      <c r="D69" s="71">
        <f>SUM(OtherExpenses[[#Totals],[Month 2]],CAR[[#Totals],[Month 2]],Retailer[[#Totals],[Month 2]],Dstributors[[#Totals],[Month 2]],AgentAndBroker[[#Totals],[Month 2]],D33)</f>
        <v>5785.85</v>
      </c>
      <c r="E69" s="71">
        <f>SUM(OtherExpenses[[#Totals],[Month 3]],CAR[[#Totals],[Month 3]],Retailer[[#Totals],[Month 3]],Dstributors[[#Totals],[Month 3]],AgentAndBroker[[#Totals],[Month 3]],E33)</f>
        <v>5834.4375</v>
      </c>
      <c r="F69" s="71">
        <f>SUM(OtherExpenses[[#Totals],[Month 4]],CAR[[#Totals],[Month 4]],Retailer[[#Totals],[Month 4]],Dstributors[[#Totals],[Month 4]],AgentAndBroker[[#Totals],[Month 4]],F33)</f>
        <v>5902.05</v>
      </c>
      <c r="G69" s="71">
        <f>SUM(OtherExpenses[[#Totals],[Month 5]],CAR[[#Totals],[Month 5]],Retailer[[#Totals],[Month 5]],Dstributors[[#Totals],[Month 5]],AgentAndBroker[[#Totals],[Month 5]],G33)</f>
        <v>5916.348</v>
      </c>
      <c r="H69" s="71">
        <f>SUM(OtherExpenses[[#Totals],[Month 6]],CAR[[#Totals],[Month 6]],Retailer[[#Totals],[Month 6]],Dstributors[[#Totals],[Month 6]],AgentAndBroker[[#Totals],[Month 6]],H33)</f>
        <v>5935.6875</v>
      </c>
      <c r="I69" s="71">
        <f>SUM(OtherExpenses[[#Totals],[Month 7]],CAR[[#Totals],[Month 7]],Retailer[[#Totals],[Month 7]],Dstributors[[#Totals],[Month 7]],AgentAndBroker[[#Totals],[Month 7]],I33)</f>
        <v>5976.9</v>
      </c>
      <c r="J69" s="71">
        <f>SUM(OtherExpenses[[#Totals],[Month 8]],CAR[[#Totals],[Month 8]],Retailer[[#Totals],[Month 8]],Dstributors[[#Totals],[Month 8]],AgentAndBroker[[#Totals],[Month 8]],J33)</f>
        <v>6015.84</v>
      </c>
      <c r="K69" s="71">
        <f>SUM(OtherExpenses[[#Totals],[Month 9]],CAR[[#Totals],[Month 9]],Retailer[[#Totals],[Month 9]],Dstributors[[#Totals],[Month 9]],AgentAndBroker[[#Totals],[Month 9]],K33)</f>
        <v>6031.8</v>
      </c>
      <c r="L69" s="71">
        <f>SUM(OtherExpenses[[#Totals],[Month 10]],CAR[[#Totals],[Month 10]],Retailer[[#Totals],[Month 10]],Dstributors[[#Totals],[Month 10]],AgentAndBroker[[#Totals],[Month 10]],L33)</f>
        <v>6001.8</v>
      </c>
      <c r="M69" s="71">
        <f>SUM(OtherExpenses[[#Totals],[Month 11]],CAR[[#Totals],[Month 11]],Retailer[[#Totals],[Month 11]],Dstributors[[#Totals],[Month 11]],AgentAndBroker[[#Totals],[Month 11]],M33)</f>
        <v>6056.8</v>
      </c>
      <c r="N69" s="71">
        <f>SUM(OtherExpenses[[#Totals],[Month 12]],CAR[[#Totals],[Month 12]],Retailer[[#Totals],[Month 12]],Dstributors[[#Totals],[Month 12]],AgentAndBroker[[#Totals],[Month 12]],N33)</f>
        <v>6001.8</v>
      </c>
      <c r="O69" s="72"/>
      <c r="P69" s="71">
        <f>P71</f>
        <v>0</v>
      </c>
      <c r="Q69" s="71"/>
      <c r="R69" s="73"/>
    </row>
  </sheetData>
  <mergeCells count="19">
    <mergeCell ref="P36:R36"/>
    <mergeCell ref="P1:R1"/>
    <mergeCell ref="P2:R2"/>
    <mergeCell ref="P4:R4"/>
    <mergeCell ref="P5:R5"/>
    <mergeCell ref="P30:R30"/>
    <mergeCell ref="P31:R31"/>
    <mergeCell ref="P32:R32"/>
    <mergeCell ref="P33:Q33"/>
    <mergeCell ref="P34:R34"/>
    <mergeCell ref="P35:R35"/>
    <mergeCell ref="P61:Q61"/>
    <mergeCell ref="P67:Q67"/>
    <mergeCell ref="P37:R37"/>
    <mergeCell ref="P38:R38"/>
    <mergeCell ref="P39:R39"/>
    <mergeCell ref="P40:R40"/>
    <mergeCell ref="P41:Q41"/>
    <mergeCell ref="P48:Q48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66D1-CA7E-6842-81B9-F76195E819A9}">
  <dimension ref="A1:P62"/>
  <sheetViews>
    <sheetView tabSelected="1" workbookViewId="0">
      <selection activeCell="C26" sqref="C26"/>
    </sheetView>
  </sheetViews>
  <sheetFormatPr baseColWidth="10" defaultColWidth="14.5" defaultRowHeight="15.75" customHeight="1" x14ac:dyDescent="0.2"/>
  <cols>
    <col min="1" max="1" width="26.5" customWidth="1"/>
  </cols>
  <sheetData>
    <row r="1" spans="1:16" ht="17" thickTop="1" x14ac:dyDescent="0.2">
      <c r="A1" s="171" t="s">
        <v>83</v>
      </c>
      <c r="B1" s="173" t="s">
        <v>84</v>
      </c>
      <c r="C1" s="174"/>
      <c r="D1" s="175"/>
      <c r="E1" s="176" t="s">
        <v>85</v>
      </c>
      <c r="F1" s="174"/>
      <c r="G1" s="175"/>
      <c r="H1" s="176" t="s">
        <v>86</v>
      </c>
      <c r="I1" s="174"/>
      <c r="J1" s="175"/>
      <c r="K1" s="176" t="s">
        <v>87</v>
      </c>
      <c r="L1" s="174"/>
      <c r="M1" s="175"/>
      <c r="N1" s="177" t="s">
        <v>88</v>
      </c>
      <c r="O1" s="174"/>
      <c r="P1" s="178"/>
    </row>
    <row r="2" spans="1:16" ht="17" thickBot="1" x14ac:dyDescent="0.25">
      <c r="A2" s="172"/>
      <c r="B2" s="75" t="s">
        <v>89</v>
      </c>
      <c r="C2" s="76" t="s">
        <v>90</v>
      </c>
      <c r="D2" s="77" t="s">
        <v>91</v>
      </c>
      <c r="E2" s="78" t="s">
        <v>89</v>
      </c>
      <c r="F2" s="76" t="s">
        <v>90</v>
      </c>
      <c r="G2" s="77" t="s">
        <v>91</v>
      </c>
      <c r="H2" s="78" t="s">
        <v>89</v>
      </c>
      <c r="I2" s="76" t="s">
        <v>90</v>
      </c>
      <c r="J2" s="77" t="s">
        <v>91</v>
      </c>
      <c r="K2" s="78" t="s">
        <v>89</v>
      </c>
      <c r="L2" s="76" t="s">
        <v>90</v>
      </c>
      <c r="M2" s="77" t="s">
        <v>91</v>
      </c>
      <c r="N2" s="75" t="s">
        <v>89</v>
      </c>
      <c r="O2" s="76" t="s">
        <v>90</v>
      </c>
      <c r="P2" s="77" t="s">
        <v>91</v>
      </c>
    </row>
    <row r="3" spans="1:16" ht="18" thickTop="1" thickBot="1" x14ac:dyDescent="0.25">
      <c r="A3" s="79" t="s">
        <v>92</v>
      </c>
      <c r="B3" s="80">
        <f t="shared" ref="B3:C3" si="0">SUM(B4:B12)</f>
        <v>4725</v>
      </c>
      <c r="C3" s="81">
        <f t="shared" ca="1" si="0"/>
        <v>4643.75</v>
      </c>
      <c r="D3" s="82">
        <f>B3/B$43</f>
        <v>2.4227663120112805E-2</v>
      </c>
      <c r="E3" s="83">
        <f t="shared" ref="E3:F3" si="1">SUM(E4:E12)</f>
        <v>4725</v>
      </c>
      <c r="F3" s="81">
        <f t="shared" ca="1" si="1"/>
        <v>4717</v>
      </c>
      <c r="G3" s="82">
        <f>E3/E$43</f>
        <v>2.5537089582488851E-2</v>
      </c>
      <c r="H3" s="83">
        <f t="shared" ref="H3:I3" si="2">SUM(H4:H12)</f>
        <v>4725</v>
      </c>
      <c r="I3" s="81">
        <f t="shared" ca="1" si="2"/>
        <v>4707.75</v>
      </c>
      <c r="J3" s="82">
        <f>H3/H$43</f>
        <v>2.3343131684904775E-2</v>
      </c>
      <c r="K3" s="83">
        <f t="shared" ref="K3:L3" si="3">SUM(K4:K12)</f>
        <v>4725</v>
      </c>
      <c r="L3" s="81">
        <f t="shared" ca="1" si="3"/>
        <v>4793.75</v>
      </c>
      <c r="M3" s="82">
        <f>K3/K$43</f>
        <v>1.9131568505186779E-2</v>
      </c>
      <c r="N3" s="80">
        <f t="shared" ref="N3:O43" si="4">SUM(K3,H3,E3,B3)</f>
        <v>18900</v>
      </c>
      <c r="O3" s="81">
        <f ca="1">SUM(O4:O12)</f>
        <v>18862.25</v>
      </c>
      <c r="P3" s="84">
        <f>N3/$N$43</f>
        <v>2.2786485805466106E-2</v>
      </c>
    </row>
    <row r="4" spans="1:16" ht="17" thickTop="1" x14ac:dyDescent="0.2">
      <c r="A4" s="85" t="s">
        <v>93</v>
      </c>
      <c r="B4" s="86">
        <v>100</v>
      </c>
      <c r="C4" s="87">
        <f t="shared" ref="C4:C12" ca="1" si="5">RANDBETWEEN(90,110)/100*B4</f>
        <v>91</v>
      </c>
      <c r="D4" s="88">
        <f t="shared" ref="D4:D12" si="6">B4/B$3</f>
        <v>2.1164021164021163E-2</v>
      </c>
      <c r="E4" s="89">
        <v>100</v>
      </c>
      <c r="F4" s="87">
        <f t="shared" ref="F4:F12" ca="1" si="7">RANDBETWEEN(90,110)/100*E4</f>
        <v>96</v>
      </c>
      <c r="G4" s="88">
        <f t="shared" ref="G4:G12" si="8">E4/E$3</f>
        <v>2.1164021164021163E-2</v>
      </c>
      <c r="H4" s="89">
        <v>100</v>
      </c>
      <c r="I4" s="90">
        <f t="shared" ref="I4:I12" ca="1" si="9">RANDBETWEEN(90,110)/100*H4</f>
        <v>97</v>
      </c>
      <c r="J4" s="88">
        <f t="shared" ref="J4:J12" si="10">H4/H$3</f>
        <v>2.1164021164021163E-2</v>
      </c>
      <c r="K4" s="89">
        <v>100</v>
      </c>
      <c r="L4" s="90">
        <f t="shared" ref="L4:L12" ca="1" si="11">RANDBETWEEN(90,110)/100*K4</f>
        <v>101</v>
      </c>
      <c r="M4" s="88">
        <f t="shared" ref="M4:M12" si="12">K4/K$3</f>
        <v>2.1164021164021163E-2</v>
      </c>
      <c r="N4" s="91">
        <f t="shared" si="4"/>
        <v>400</v>
      </c>
      <c r="O4" s="92">
        <f t="shared" ca="1" si="4"/>
        <v>385</v>
      </c>
      <c r="P4" s="93">
        <f t="shared" ref="P4:P12" si="13">N4/N$3</f>
        <v>2.1164021164021163E-2</v>
      </c>
    </row>
    <row r="5" spans="1:16" ht="16" x14ac:dyDescent="0.2">
      <c r="A5" s="85" t="s">
        <v>94</v>
      </c>
      <c r="B5" s="86">
        <v>300</v>
      </c>
      <c r="C5" s="87">
        <f t="shared" ca="1" si="5"/>
        <v>309</v>
      </c>
      <c r="D5" s="88">
        <f t="shared" si="6"/>
        <v>6.3492063492063489E-2</v>
      </c>
      <c r="E5" s="89">
        <v>300</v>
      </c>
      <c r="F5" s="87">
        <f t="shared" ca="1" si="7"/>
        <v>270</v>
      </c>
      <c r="G5" s="88">
        <f t="shared" si="8"/>
        <v>6.3492063492063489E-2</v>
      </c>
      <c r="H5" s="89">
        <v>300</v>
      </c>
      <c r="I5" s="94">
        <f t="shared" ca="1" si="9"/>
        <v>309</v>
      </c>
      <c r="J5" s="88">
        <f t="shared" si="10"/>
        <v>6.3492063492063489E-2</v>
      </c>
      <c r="K5" s="89">
        <v>300</v>
      </c>
      <c r="L5" s="94">
        <f t="shared" ca="1" si="11"/>
        <v>300</v>
      </c>
      <c r="M5" s="88">
        <f t="shared" si="12"/>
        <v>6.3492063492063489E-2</v>
      </c>
      <c r="N5" s="91">
        <f t="shared" si="4"/>
        <v>1200</v>
      </c>
      <c r="O5" s="92">
        <f t="shared" ca="1" si="4"/>
        <v>1188</v>
      </c>
      <c r="P5" s="93">
        <f t="shared" si="13"/>
        <v>6.3492063492063489E-2</v>
      </c>
    </row>
    <row r="6" spans="1:16" ht="16" x14ac:dyDescent="0.2">
      <c r="A6" s="85" t="s">
        <v>95</v>
      </c>
      <c r="B6" s="86">
        <v>150</v>
      </c>
      <c r="C6" s="87">
        <f t="shared" ca="1" si="5"/>
        <v>138</v>
      </c>
      <c r="D6" s="88">
        <f t="shared" si="6"/>
        <v>3.1746031746031744E-2</v>
      </c>
      <c r="E6" s="89">
        <v>150</v>
      </c>
      <c r="F6" s="87">
        <f t="shared" ca="1" si="7"/>
        <v>136.5</v>
      </c>
      <c r="G6" s="88">
        <f t="shared" si="8"/>
        <v>3.1746031746031744E-2</v>
      </c>
      <c r="H6" s="89">
        <v>150</v>
      </c>
      <c r="I6" s="94">
        <f t="shared" ca="1" si="9"/>
        <v>147</v>
      </c>
      <c r="J6" s="88">
        <f t="shared" si="10"/>
        <v>3.1746031746031744E-2</v>
      </c>
      <c r="K6" s="89">
        <v>150</v>
      </c>
      <c r="L6" s="94">
        <f t="shared" ca="1" si="11"/>
        <v>162</v>
      </c>
      <c r="M6" s="88">
        <f t="shared" si="12"/>
        <v>3.1746031746031744E-2</v>
      </c>
      <c r="N6" s="91">
        <f t="shared" si="4"/>
        <v>600</v>
      </c>
      <c r="O6" s="92">
        <f t="shared" ca="1" si="4"/>
        <v>583.5</v>
      </c>
      <c r="P6" s="93">
        <f t="shared" si="13"/>
        <v>3.1746031746031744E-2</v>
      </c>
    </row>
    <row r="7" spans="1:16" ht="16" x14ac:dyDescent="0.2">
      <c r="A7" s="85" t="s">
        <v>96</v>
      </c>
      <c r="B7" s="86">
        <v>150</v>
      </c>
      <c r="C7" s="87">
        <f t="shared" ca="1" si="5"/>
        <v>148.5</v>
      </c>
      <c r="D7" s="88">
        <f t="shared" si="6"/>
        <v>3.1746031746031744E-2</v>
      </c>
      <c r="E7" s="89">
        <v>150</v>
      </c>
      <c r="F7" s="87">
        <f t="shared" ca="1" si="7"/>
        <v>160.5</v>
      </c>
      <c r="G7" s="88">
        <f t="shared" si="8"/>
        <v>3.1746031746031744E-2</v>
      </c>
      <c r="H7" s="89">
        <v>150</v>
      </c>
      <c r="I7" s="94">
        <f t="shared" ca="1" si="9"/>
        <v>147</v>
      </c>
      <c r="J7" s="88">
        <f t="shared" si="10"/>
        <v>3.1746031746031744E-2</v>
      </c>
      <c r="K7" s="89">
        <v>150</v>
      </c>
      <c r="L7" s="94">
        <f t="shared" ca="1" si="11"/>
        <v>145.5</v>
      </c>
      <c r="M7" s="88">
        <f t="shared" si="12"/>
        <v>3.1746031746031744E-2</v>
      </c>
      <c r="N7" s="91">
        <f t="shared" si="4"/>
        <v>600</v>
      </c>
      <c r="O7" s="92">
        <f t="shared" ca="1" si="4"/>
        <v>601.5</v>
      </c>
      <c r="P7" s="93">
        <f t="shared" si="13"/>
        <v>3.1746031746031744E-2</v>
      </c>
    </row>
    <row r="8" spans="1:16" ht="16" x14ac:dyDescent="0.2">
      <c r="A8" s="85" t="s">
        <v>97</v>
      </c>
      <c r="B8" s="86">
        <v>2400</v>
      </c>
      <c r="C8" s="87">
        <f t="shared" ca="1" si="5"/>
        <v>2400</v>
      </c>
      <c r="D8" s="88">
        <f t="shared" si="6"/>
        <v>0.50793650793650791</v>
      </c>
      <c r="E8" s="89">
        <v>2400</v>
      </c>
      <c r="F8" s="87">
        <f t="shared" ca="1" si="7"/>
        <v>2496</v>
      </c>
      <c r="G8" s="88">
        <f t="shared" si="8"/>
        <v>0.50793650793650791</v>
      </c>
      <c r="H8" s="89">
        <v>2400</v>
      </c>
      <c r="I8" s="94">
        <f t="shared" ca="1" si="9"/>
        <v>2256</v>
      </c>
      <c r="J8" s="88">
        <f t="shared" si="10"/>
        <v>0.50793650793650791</v>
      </c>
      <c r="K8" s="89">
        <v>2400</v>
      </c>
      <c r="L8" s="94">
        <f t="shared" ca="1" si="11"/>
        <v>2496</v>
      </c>
      <c r="M8" s="88">
        <f t="shared" si="12"/>
        <v>0.50793650793650791</v>
      </c>
      <c r="N8" s="91">
        <f t="shared" si="4"/>
        <v>9600</v>
      </c>
      <c r="O8" s="92">
        <f t="shared" ca="1" si="4"/>
        <v>9648</v>
      </c>
      <c r="P8" s="93">
        <f t="shared" si="13"/>
        <v>0.50793650793650791</v>
      </c>
    </row>
    <row r="9" spans="1:16" ht="16" x14ac:dyDescent="0.2">
      <c r="A9" s="85" t="s">
        <v>98</v>
      </c>
      <c r="B9" s="86">
        <v>750</v>
      </c>
      <c r="C9" s="87">
        <f t="shared" ca="1" si="5"/>
        <v>697.5</v>
      </c>
      <c r="D9" s="88">
        <f t="shared" si="6"/>
        <v>0.15873015873015872</v>
      </c>
      <c r="E9" s="89">
        <v>750</v>
      </c>
      <c r="F9" s="87">
        <f t="shared" ca="1" si="7"/>
        <v>705</v>
      </c>
      <c r="G9" s="88">
        <f t="shared" si="8"/>
        <v>0.15873015873015872</v>
      </c>
      <c r="H9" s="89">
        <v>750</v>
      </c>
      <c r="I9" s="94">
        <f t="shared" ca="1" si="9"/>
        <v>810</v>
      </c>
      <c r="J9" s="88">
        <f t="shared" si="10"/>
        <v>0.15873015873015872</v>
      </c>
      <c r="K9" s="89">
        <v>750</v>
      </c>
      <c r="L9" s="94">
        <f t="shared" ca="1" si="11"/>
        <v>682.5</v>
      </c>
      <c r="M9" s="88">
        <f t="shared" si="12"/>
        <v>0.15873015873015872</v>
      </c>
      <c r="N9" s="91">
        <f t="shared" si="4"/>
        <v>3000</v>
      </c>
      <c r="O9" s="92">
        <f t="shared" ca="1" si="4"/>
        <v>2895</v>
      </c>
      <c r="P9" s="93">
        <f t="shared" si="13"/>
        <v>0.15873015873015872</v>
      </c>
    </row>
    <row r="10" spans="1:16" ht="16" x14ac:dyDescent="0.2">
      <c r="A10" s="85" t="s">
        <v>99</v>
      </c>
      <c r="B10" s="86">
        <v>75</v>
      </c>
      <c r="C10" s="87">
        <f t="shared" ca="1" si="5"/>
        <v>75.75</v>
      </c>
      <c r="D10" s="88">
        <f t="shared" si="6"/>
        <v>1.5873015873015872E-2</v>
      </c>
      <c r="E10" s="89">
        <v>75</v>
      </c>
      <c r="F10" s="87">
        <f t="shared" ca="1" si="7"/>
        <v>75</v>
      </c>
      <c r="G10" s="88">
        <f t="shared" si="8"/>
        <v>1.5873015873015872E-2</v>
      </c>
      <c r="H10" s="89">
        <v>75</v>
      </c>
      <c r="I10" s="94">
        <f t="shared" ca="1" si="9"/>
        <v>75.75</v>
      </c>
      <c r="J10" s="88">
        <f t="shared" si="10"/>
        <v>1.5873015873015872E-2</v>
      </c>
      <c r="K10" s="89">
        <v>75</v>
      </c>
      <c r="L10" s="94">
        <f t="shared" ca="1" si="11"/>
        <v>72.75</v>
      </c>
      <c r="M10" s="88">
        <f t="shared" si="12"/>
        <v>1.5873015873015872E-2</v>
      </c>
      <c r="N10" s="91">
        <f t="shared" si="4"/>
        <v>300</v>
      </c>
      <c r="O10" s="92">
        <f t="shared" ca="1" si="4"/>
        <v>299.25</v>
      </c>
      <c r="P10" s="93">
        <f t="shared" si="13"/>
        <v>1.5873015873015872E-2</v>
      </c>
    </row>
    <row r="11" spans="1:16" ht="16" x14ac:dyDescent="0.2">
      <c r="A11" s="85" t="s">
        <v>100</v>
      </c>
      <c r="B11" s="86">
        <v>200</v>
      </c>
      <c r="C11" s="87">
        <f t="shared" ca="1" si="5"/>
        <v>184</v>
      </c>
      <c r="D11" s="88">
        <f t="shared" si="6"/>
        <v>4.2328042328042326E-2</v>
      </c>
      <c r="E11" s="89">
        <v>200</v>
      </c>
      <c r="F11" s="87">
        <f t="shared" ca="1" si="7"/>
        <v>196</v>
      </c>
      <c r="G11" s="88">
        <f t="shared" si="8"/>
        <v>4.2328042328042326E-2</v>
      </c>
      <c r="H11" s="89">
        <v>200</v>
      </c>
      <c r="I11" s="94">
        <f t="shared" ca="1" si="9"/>
        <v>212</v>
      </c>
      <c r="J11" s="88">
        <f t="shared" si="10"/>
        <v>4.2328042328042326E-2</v>
      </c>
      <c r="K11" s="89">
        <v>200</v>
      </c>
      <c r="L11" s="94">
        <f t="shared" ca="1" si="11"/>
        <v>216</v>
      </c>
      <c r="M11" s="88">
        <f t="shared" si="12"/>
        <v>4.2328042328042326E-2</v>
      </c>
      <c r="N11" s="91">
        <f t="shared" si="4"/>
        <v>800</v>
      </c>
      <c r="O11" s="92">
        <f t="shared" ca="1" si="4"/>
        <v>808</v>
      </c>
      <c r="P11" s="93">
        <f t="shared" si="13"/>
        <v>4.2328042328042326E-2</v>
      </c>
    </row>
    <row r="12" spans="1:16" ht="17" thickBot="1" x14ac:dyDescent="0.25">
      <c r="A12" s="85" t="s">
        <v>101</v>
      </c>
      <c r="B12" s="86">
        <v>600</v>
      </c>
      <c r="C12" s="87">
        <f t="shared" ca="1" si="5"/>
        <v>600</v>
      </c>
      <c r="D12" s="88">
        <f t="shared" si="6"/>
        <v>0.12698412698412698</v>
      </c>
      <c r="E12" s="89">
        <v>600</v>
      </c>
      <c r="F12" s="87">
        <f t="shared" ca="1" si="7"/>
        <v>582</v>
      </c>
      <c r="G12" s="88">
        <f t="shared" si="8"/>
        <v>0.12698412698412698</v>
      </c>
      <c r="H12" s="89">
        <v>600</v>
      </c>
      <c r="I12" s="95">
        <f t="shared" ca="1" si="9"/>
        <v>654</v>
      </c>
      <c r="J12" s="88">
        <f t="shared" si="10"/>
        <v>0.12698412698412698</v>
      </c>
      <c r="K12" s="89">
        <v>600</v>
      </c>
      <c r="L12" s="95">
        <f t="shared" ca="1" si="11"/>
        <v>618</v>
      </c>
      <c r="M12" s="88">
        <f t="shared" si="12"/>
        <v>0.12698412698412698</v>
      </c>
      <c r="N12" s="91">
        <f t="shared" si="4"/>
        <v>2400</v>
      </c>
      <c r="O12" s="92">
        <f t="shared" ca="1" si="4"/>
        <v>2454</v>
      </c>
      <c r="P12" s="93">
        <f t="shared" si="13"/>
        <v>0.12698412698412698</v>
      </c>
    </row>
    <row r="13" spans="1:16" ht="18" thickTop="1" thickBot="1" x14ac:dyDescent="0.25">
      <c r="A13" s="96" t="s">
        <v>102</v>
      </c>
      <c r="B13" s="97">
        <f t="shared" ref="B13:C13" si="14">SUM(B14:B22)</f>
        <v>79000</v>
      </c>
      <c r="C13" s="98">
        <f t="shared" ca="1" si="14"/>
        <v>77100</v>
      </c>
      <c r="D13" s="99">
        <f>B13/B$43</f>
        <v>0.40507627227278553</v>
      </c>
      <c r="E13" s="100">
        <f t="shared" ref="E13:F13" si="15">SUM(E14:E22)</f>
        <v>86900</v>
      </c>
      <c r="F13" s="98">
        <f t="shared" ca="1" si="15"/>
        <v>90112</v>
      </c>
      <c r="G13" s="99">
        <f>E13/E$43</f>
        <v>0.46966626131603839</v>
      </c>
      <c r="H13" s="100">
        <f t="shared" ref="H13:I13" si="16">SUM(H14:H22)</f>
        <v>95590</v>
      </c>
      <c r="I13" s="98">
        <f t="shared" ca="1" si="16"/>
        <v>97695.400000000009</v>
      </c>
      <c r="J13" s="99">
        <f>H13/H$43</f>
        <v>0.47224761010794652</v>
      </c>
      <c r="K13" s="100">
        <f t="shared" ref="K13:L13" si="17">SUM(K14:K22)</f>
        <v>105149.00000000001</v>
      </c>
      <c r="L13" s="98">
        <f t="shared" ca="1" si="17"/>
        <v>103591.73000000001</v>
      </c>
      <c r="M13" s="99">
        <f>K13/K$43</f>
        <v>0.42574926915383809</v>
      </c>
      <c r="N13" s="97">
        <f t="shared" si="4"/>
        <v>366639</v>
      </c>
      <c r="O13" s="98">
        <f ca="1">SUM(O14:O22)</f>
        <v>368499.13000000012</v>
      </c>
      <c r="P13" s="101">
        <f>N13/$N$43</f>
        <v>0.44203250630848079</v>
      </c>
    </row>
    <row r="14" spans="1:16" ht="17" thickTop="1" x14ac:dyDescent="0.2">
      <c r="A14" s="85" t="s">
        <v>103</v>
      </c>
      <c r="B14" s="86">
        <v>10000</v>
      </c>
      <c r="C14" s="87">
        <f t="shared" ref="C14:C22" ca="1" si="18">RANDBETWEEN(90,110)/100*B14</f>
        <v>9600</v>
      </c>
      <c r="D14" s="88">
        <f t="shared" ref="D14:D22" si="19">B14/B$13</f>
        <v>0.12658227848101267</v>
      </c>
      <c r="E14" s="89">
        <v>11000</v>
      </c>
      <c r="F14" s="87">
        <f t="shared" ref="F14:F22" ca="1" si="20">RANDBETWEEN(90,110)/100*E14</f>
        <v>11990</v>
      </c>
      <c r="G14" s="88">
        <f t="shared" ref="G14:G22" si="21">E14/E$13</f>
        <v>0.12658227848101267</v>
      </c>
      <c r="H14" s="89">
        <v>12100.000000000002</v>
      </c>
      <c r="I14" s="90">
        <f t="shared" ref="I14:I22" ca="1" si="22">RANDBETWEEN(90,110)/100*H14</f>
        <v>12584.000000000002</v>
      </c>
      <c r="J14" s="88">
        <f t="shared" ref="J14:J22" si="23">H14/H$13</f>
        <v>0.12658227848101267</v>
      </c>
      <c r="K14" s="89">
        <v>13310.000000000004</v>
      </c>
      <c r="L14" s="90">
        <f t="shared" ref="L14:L22" ca="1" si="24">RANDBETWEEN(90,110)/100*K14</f>
        <v>14641.000000000005</v>
      </c>
      <c r="M14" s="88">
        <f t="shared" ref="M14:M22" si="25">K14/K$13</f>
        <v>0.12658227848101267</v>
      </c>
      <c r="N14" s="91">
        <f t="shared" si="4"/>
        <v>46410.000000000007</v>
      </c>
      <c r="O14" s="92">
        <f t="shared" ca="1" si="4"/>
        <v>48815.000000000007</v>
      </c>
      <c r="P14" s="93">
        <f t="shared" ref="P14:P22" si="26">N14/N$13</f>
        <v>0.12658227848101267</v>
      </c>
    </row>
    <row r="15" spans="1:16" ht="16" x14ac:dyDescent="0.2">
      <c r="A15" s="85" t="s">
        <v>104</v>
      </c>
      <c r="B15" s="86">
        <v>15000</v>
      </c>
      <c r="C15" s="87">
        <f t="shared" ca="1" si="18"/>
        <v>13800</v>
      </c>
      <c r="D15" s="88">
        <f t="shared" si="19"/>
        <v>0.189873417721519</v>
      </c>
      <c r="E15" s="89">
        <v>16500</v>
      </c>
      <c r="F15" s="87">
        <f t="shared" ca="1" si="20"/>
        <v>15675</v>
      </c>
      <c r="G15" s="88">
        <f t="shared" si="21"/>
        <v>0.189873417721519</v>
      </c>
      <c r="H15" s="89">
        <v>18150</v>
      </c>
      <c r="I15" s="94">
        <f t="shared" ca="1" si="22"/>
        <v>17061</v>
      </c>
      <c r="J15" s="88">
        <f t="shared" si="23"/>
        <v>0.189873417721519</v>
      </c>
      <c r="K15" s="89">
        <v>19965</v>
      </c>
      <c r="L15" s="94">
        <f t="shared" ca="1" si="24"/>
        <v>19565.7</v>
      </c>
      <c r="M15" s="88">
        <f t="shared" si="25"/>
        <v>0.18987341772151897</v>
      </c>
      <c r="N15" s="91">
        <f t="shared" si="4"/>
        <v>69615</v>
      </c>
      <c r="O15" s="92">
        <f t="shared" ca="1" si="4"/>
        <v>66101.7</v>
      </c>
      <c r="P15" s="93">
        <f t="shared" si="26"/>
        <v>0.189873417721519</v>
      </c>
    </row>
    <row r="16" spans="1:16" ht="16" x14ac:dyDescent="0.2">
      <c r="A16" s="85" t="s">
        <v>101</v>
      </c>
      <c r="B16" s="86">
        <v>8000</v>
      </c>
      <c r="C16" s="87">
        <f t="shared" ca="1" si="18"/>
        <v>7760</v>
      </c>
      <c r="D16" s="88">
        <f t="shared" si="19"/>
        <v>0.10126582278481013</v>
      </c>
      <c r="E16" s="89">
        <v>8800</v>
      </c>
      <c r="F16" s="87">
        <f t="shared" ca="1" si="20"/>
        <v>9416</v>
      </c>
      <c r="G16" s="88">
        <f t="shared" si="21"/>
        <v>0.10126582278481013</v>
      </c>
      <c r="H16" s="89">
        <v>9680</v>
      </c>
      <c r="I16" s="94">
        <f t="shared" ca="1" si="22"/>
        <v>10260.800000000001</v>
      </c>
      <c r="J16" s="88">
        <f t="shared" si="23"/>
        <v>0.10126582278481013</v>
      </c>
      <c r="K16" s="89">
        <v>10648</v>
      </c>
      <c r="L16" s="94">
        <f t="shared" ca="1" si="24"/>
        <v>11606.320000000002</v>
      </c>
      <c r="M16" s="88">
        <f t="shared" si="25"/>
        <v>0.10126582278481011</v>
      </c>
      <c r="N16" s="91">
        <f t="shared" si="4"/>
        <v>37128</v>
      </c>
      <c r="O16" s="92">
        <f t="shared" ca="1" si="4"/>
        <v>39043.120000000003</v>
      </c>
      <c r="P16" s="93">
        <f t="shared" si="26"/>
        <v>0.10126582278481013</v>
      </c>
    </row>
    <row r="17" spans="1:16" ht="16" x14ac:dyDescent="0.2">
      <c r="A17" s="85" t="s">
        <v>105</v>
      </c>
      <c r="B17" s="86">
        <v>12000</v>
      </c>
      <c r="C17" s="87">
        <f t="shared" ca="1" si="18"/>
        <v>11520</v>
      </c>
      <c r="D17" s="88">
        <f t="shared" si="19"/>
        <v>0.15189873417721519</v>
      </c>
      <c r="E17" s="89">
        <v>13200.000000000002</v>
      </c>
      <c r="F17" s="87">
        <f t="shared" ca="1" si="20"/>
        <v>13728.000000000002</v>
      </c>
      <c r="G17" s="88">
        <f t="shared" si="21"/>
        <v>0.15189873417721522</v>
      </c>
      <c r="H17" s="89">
        <v>14520.000000000004</v>
      </c>
      <c r="I17" s="94">
        <f t="shared" ca="1" si="22"/>
        <v>15972.000000000005</v>
      </c>
      <c r="J17" s="88">
        <f t="shared" si="23"/>
        <v>0.15189873417721522</v>
      </c>
      <c r="K17" s="89">
        <v>15972.000000000005</v>
      </c>
      <c r="L17" s="94">
        <f t="shared" ca="1" si="24"/>
        <v>15173.400000000005</v>
      </c>
      <c r="M17" s="88">
        <f t="shared" si="25"/>
        <v>0.15189873417721522</v>
      </c>
      <c r="N17" s="91">
        <f t="shared" si="4"/>
        <v>55692.000000000007</v>
      </c>
      <c r="O17" s="92">
        <f t="shared" ca="1" si="4"/>
        <v>56393.400000000009</v>
      </c>
      <c r="P17" s="93">
        <f t="shared" si="26"/>
        <v>0.15189873417721522</v>
      </c>
    </row>
    <row r="18" spans="1:16" ht="16" x14ac:dyDescent="0.2">
      <c r="A18" s="85" t="s">
        <v>106</v>
      </c>
      <c r="B18" s="86">
        <v>6000</v>
      </c>
      <c r="C18" s="87">
        <f t="shared" ca="1" si="18"/>
        <v>5940</v>
      </c>
      <c r="D18" s="88">
        <f t="shared" si="19"/>
        <v>7.5949367088607597E-2</v>
      </c>
      <c r="E18" s="89">
        <v>6600.0000000000009</v>
      </c>
      <c r="F18" s="87">
        <f t="shared" ca="1" si="20"/>
        <v>6138.0000000000009</v>
      </c>
      <c r="G18" s="88">
        <f t="shared" si="21"/>
        <v>7.5949367088607611E-2</v>
      </c>
      <c r="H18" s="89">
        <v>7260.0000000000018</v>
      </c>
      <c r="I18" s="94">
        <f t="shared" ca="1" si="22"/>
        <v>7840.8000000000029</v>
      </c>
      <c r="J18" s="88">
        <f t="shared" si="23"/>
        <v>7.5949367088607611E-2</v>
      </c>
      <c r="K18" s="89">
        <v>7986.0000000000027</v>
      </c>
      <c r="L18" s="94">
        <f t="shared" ca="1" si="24"/>
        <v>7506.840000000002</v>
      </c>
      <c r="M18" s="88">
        <f t="shared" si="25"/>
        <v>7.5949367088607611E-2</v>
      </c>
      <c r="N18" s="91">
        <f t="shared" si="4"/>
        <v>27846.000000000004</v>
      </c>
      <c r="O18" s="92">
        <f t="shared" ca="1" si="4"/>
        <v>27425.640000000007</v>
      </c>
      <c r="P18" s="93">
        <f t="shared" si="26"/>
        <v>7.5949367088607611E-2</v>
      </c>
    </row>
    <row r="19" spans="1:16" ht="16" x14ac:dyDescent="0.2">
      <c r="A19" s="85" t="s">
        <v>107</v>
      </c>
      <c r="B19" s="86">
        <v>9000</v>
      </c>
      <c r="C19" s="87">
        <f t="shared" ca="1" si="18"/>
        <v>9090</v>
      </c>
      <c r="D19" s="88">
        <f t="shared" si="19"/>
        <v>0.11392405063291139</v>
      </c>
      <c r="E19" s="89">
        <v>9900</v>
      </c>
      <c r="F19" s="87">
        <f t="shared" ca="1" si="20"/>
        <v>10791</v>
      </c>
      <c r="G19" s="88">
        <f t="shared" si="21"/>
        <v>0.11392405063291139</v>
      </c>
      <c r="H19" s="89">
        <v>10890</v>
      </c>
      <c r="I19" s="94">
        <f t="shared" ca="1" si="22"/>
        <v>11107.800000000001</v>
      </c>
      <c r="J19" s="88">
        <f t="shared" si="23"/>
        <v>0.11392405063291139</v>
      </c>
      <c r="K19" s="89">
        <v>11979.000000000002</v>
      </c>
      <c r="L19" s="94">
        <f t="shared" ca="1" si="24"/>
        <v>11739.420000000002</v>
      </c>
      <c r="M19" s="88">
        <f t="shared" si="25"/>
        <v>0.11392405063291139</v>
      </c>
      <c r="N19" s="91">
        <f t="shared" si="4"/>
        <v>41769</v>
      </c>
      <c r="O19" s="92">
        <f t="shared" ca="1" si="4"/>
        <v>42728.22</v>
      </c>
      <c r="P19" s="93">
        <f t="shared" si="26"/>
        <v>0.11392405063291139</v>
      </c>
    </row>
    <row r="20" spans="1:16" ht="16" x14ac:dyDescent="0.2">
      <c r="A20" s="85" t="s">
        <v>108</v>
      </c>
      <c r="B20" s="86">
        <v>4000</v>
      </c>
      <c r="C20" s="87">
        <f t="shared" ca="1" si="18"/>
        <v>3880</v>
      </c>
      <c r="D20" s="88">
        <f t="shared" si="19"/>
        <v>5.0632911392405063E-2</v>
      </c>
      <c r="E20" s="89">
        <v>4400</v>
      </c>
      <c r="F20" s="87">
        <f t="shared" ca="1" si="20"/>
        <v>4620</v>
      </c>
      <c r="G20" s="88">
        <f t="shared" si="21"/>
        <v>5.0632911392405063E-2</v>
      </c>
      <c r="H20" s="89">
        <v>4840</v>
      </c>
      <c r="I20" s="94">
        <f t="shared" ca="1" si="22"/>
        <v>4356</v>
      </c>
      <c r="J20" s="88">
        <f t="shared" si="23"/>
        <v>5.0632911392405063E-2</v>
      </c>
      <c r="K20" s="89">
        <v>5324</v>
      </c>
      <c r="L20" s="94">
        <f t="shared" ca="1" si="24"/>
        <v>4951.3200000000006</v>
      </c>
      <c r="M20" s="88">
        <f t="shared" si="25"/>
        <v>5.0632911392405056E-2</v>
      </c>
      <c r="N20" s="91">
        <f t="shared" si="4"/>
        <v>18564</v>
      </c>
      <c r="O20" s="92">
        <f t="shared" ca="1" si="4"/>
        <v>17807.32</v>
      </c>
      <c r="P20" s="93">
        <f t="shared" si="26"/>
        <v>5.0632911392405063E-2</v>
      </c>
    </row>
    <row r="21" spans="1:16" ht="16" x14ac:dyDescent="0.2">
      <c r="A21" s="85" t="s">
        <v>93</v>
      </c>
      <c r="B21" s="86">
        <v>9000</v>
      </c>
      <c r="C21" s="87">
        <f t="shared" ca="1" si="18"/>
        <v>9630</v>
      </c>
      <c r="D21" s="88">
        <f t="shared" si="19"/>
        <v>0.11392405063291139</v>
      </c>
      <c r="E21" s="89">
        <v>9900</v>
      </c>
      <c r="F21" s="87">
        <f t="shared" ca="1" si="20"/>
        <v>10692</v>
      </c>
      <c r="G21" s="88">
        <f t="shared" si="21"/>
        <v>0.11392405063291139</v>
      </c>
      <c r="H21" s="89">
        <v>10890</v>
      </c>
      <c r="I21" s="94">
        <f t="shared" ca="1" si="22"/>
        <v>10890</v>
      </c>
      <c r="J21" s="88">
        <f t="shared" si="23"/>
        <v>0.11392405063291139</v>
      </c>
      <c r="K21" s="89">
        <v>11979.000000000002</v>
      </c>
      <c r="L21" s="94">
        <f t="shared" ca="1" si="24"/>
        <v>10900.890000000001</v>
      </c>
      <c r="M21" s="88">
        <f t="shared" si="25"/>
        <v>0.11392405063291139</v>
      </c>
      <c r="N21" s="91">
        <f t="shared" si="4"/>
        <v>41769</v>
      </c>
      <c r="O21" s="92">
        <f t="shared" ca="1" si="4"/>
        <v>42112.89</v>
      </c>
      <c r="P21" s="93">
        <f t="shared" si="26"/>
        <v>0.11392405063291139</v>
      </c>
    </row>
    <row r="22" spans="1:16" ht="17" thickBot="1" x14ac:dyDescent="0.25">
      <c r="A22" s="85" t="s">
        <v>94</v>
      </c>
      <c r="B22" s="86">
        <v>6000</v>
      </c>
      <c r="C22" s="87">
        <f t="shared" ca="1" si="18"/>
        <v>5880</v>
      </c>
      <c r="D22" s="88">
        <f t="shared" si="19"/>
        <v>7.5949367088607597E-2</v>
      </c>
      <c r="E22" s="89">
        <v>6600.0000000000009</v>
      </c>
      <c r="F22" s="87">
        <f t="shared" ca="1" si="20"/>
        <v>7062.0000000000018</v>
      </c>
      <c r="G22" s="88">
        <f t="shared" si="21"/>
        <v>7.5949367088607611E-2</v>
      </c>
      <c r="H22" s="89">
        <v>7260.0000000000018</v>
      </c>
      <c r="I22" s="95">
        <f t="shared" ca="1" si="22"/>
        <v>7623.0000000000018</v>
      </c>
      <c r="J22" s="88">
        <f t="shared" si="23"/>
        <v>7.5949367088607611E-2</v>
      </c>
      <c r="K22" s="89">
        <v>7986.0000000000027</v>
      </c>
      <c r="L22" s="95">
        <f t="shared" ca="1" si="24"/>
        <v>7506.840000000002</v>
      </c>
      <c r="M22" s="88">
        <f t="shared" si="25"/>
        <v>7.5949367088607611E-2</v>
      </c>
      <c r="N22" s="91">
        <f t="shared" si="4"/>
        <v>27846.000000000004</v>
      </c>
      <c r="O22" s="92">
        <f t="shared" ca="1" si="4"/>
        <v>28071.840000000004</v>
      </c>
      <c r="P22" s="93">
        <f t="shared" si="26"/>
        <v>7.5949367088607611E-2</v>
      </c>
    </row>
    <row r="23" spans="1:16" ht="18" thickTop="1" thickBot="1" x14ac:dyDescent="0.25">
      <c r="A23" s="102" t="s">
        <v>109</v>
      </c>
      <c r="B23" s="103">
        <f t="shared" ref="B23:C23" si="27">SUM(B24:B27)</f>
        <v>71000</v>
      </c>
      <c r="C23" s="104">
        <f t="shared" ca="1" si="27"/>
        <v>72890</v>
      </c>
      <c r="D23" s="105">
        <f>B23/B$43</f>
        <v>0.36405589027047813</v>
      </c>
      <c r="E23" s="106">
        <f t="shared" ref="E23:F23" si="28">SUM(E24:E27)</f>
        <v>56000</v>
      </c>
      <c r="F23" s="104">
        <f t="shared" ca="1" si="28"/>
        <v>56020</v>
      </c>
      <c r="G23" s="105">
        <f>E23/E$43</f>
        <v>0.30266180245912716</v>
      </c>
      <c r="H23" s="106">
        <f t="shared" ref="H23:I23" si="29">SUM(H24:H27)</f>
        <v>66000</v>
      </c>
      <c r="I23" s="104">
        <f t="shared" ca="1" si="29"/>
        <v>67860</v>
      </c>
      <c r="J23" s="105">
        <f>H23/H$43</f>
        <v>0.32606279178914604</v>
      </c>
      <c r="K23" s="106">
        <f t="shared" ref="K23:L23" si="30">SUM(K24:K27)</f>
        <v>76000</v>
      </c>
      <c r="L23" s="104">
        <f t="shared" ca="1" si="30"/>
        <v>78790</v>
      </c>
      <c r="M23" s="105">
        <f>K23/K$43</f>
        <v>0.30772469976596728</v>
      </c>
      <c r="N23" s="103">
        <f t="shared" si="4"/>
        <v>269000</v>
      </c>
      <c r="O23" s="104">
        <f ca="1">SUM(O24:O27)</f>
        <v>275560</v>
      </c>
      <c r="P23" s="107">
        <f>N23/$N$43</f>
        <v>0.32431559162277152</v>
      </c>
    </row>
    <row r="24" spans="1:16" ht="17" thickTop="1" x14ac:dyDescent="0.2">
      <c r="A24" s="85" t="s">
        <v>110</v>
      </c>
      <c r="B24" s="86">
        <v>30000</v>
      </c>
      <c r="C24" s="87">
        <f t="shared" ref="C24:C27" ca="1" si="31">RANDBETWEEN(90,110)/100*B24</f>
        <v>30900</v>
      </c>
      <c r="D24" s="88">
        <f t="shared" ref="D24:D27" si="32">B24/B$13</f>
        <v>0.379746835443038</v>
      </c>
      <c r="E24" s="89">
        <v>20000</v>
      </c>
      <c r="F24" s="87">
        <f t="shared" ref="F24:F27" ca="1" si="33">RANDBETWEEN(90,110)/100*E24</f>
        <v>19800</v>
      </c>
      <c r="G24" s="88">
        <f t="shared" ref="G24:G27" si="34">E24/E$13</f>
        <v>0.23014959723820483</v>
      </c>
      <c r="H24" s="89">
        <v>25000</v>
      </c>
      <c r="I24" s="90">
        <f t="shared" ref="I24:I27" ca="1" si="35">RANDBETWEEN(90,110)/100*H24</f>
        <v>26000</v>
      </c>
      <c r="J24" s="88">
        <f t="shared" ref="J24:J27" si="36">H24/H$13</f>
        <v>0.26153363322523276</v>
      </c>
      <c r="K24" s="89">
        <v>40000</v>
      </c>
      <c r="L24" s="90">
        <f t="shared" ref="L24:L27" ca="1" si="37">RANDBETWEEN(90,110)/100*K24</f>
        <v>42400</v>
      </c>
      <c r="M24" s="88">
        <f t="shared" ref="M24:M27" si="38">K24/K$13</f>
        <v>0.38041255741852031</v>
      </c>
      <c r="N24" s="91">
        <f t="shared" si="4"/>
        <v>115000</v>
      </c>
      <c r="O24" s="92">
        <f t="shared" ca="1" si="4"/>
        <v>119100</v>
      </c>
      <c r="P24" s="93">
        <f t="shared" ref="P24:P27" si="39">N24/N$13</f>
        <v>0.31366003071140824</v>
      </c>
    </row>
    <row r="25" spans="1:16" ht="16" x14ac:dyDescent="0.2">
      <c r="A25" s="85" t="s">
        <v>111</v>
      </c>
      <c r="B25" s="86">
        <v>15000</v>
      </c>
      <c r="C25" s="87">
        <f t="shared" ca="1" si="31"/>
        <v>13950</v>
      </c>
      <c r="D25" s="88">
        <f t="shared" si="32"/>
        <v>0.189873417721519</v>
      </c>
      <c r="E25" s="89">
        <v>10000</v>
      </c>
      <c r="F25" s="87">
        <f t="shared" ca="1" si="33"/>
        <v>10700</v>
      </c>
      <c r="G25" s="88">
        <f t="shared" si="34"/>
        <v>0.11507479861910241</v>
      </c>
      <c r="H25" s="89">
        <v>15000</v>
      </c>
      <c r="I25" s="94">
        <f t="shared" ca="1" si="35"/>
        <v>15300</v>
      </c>
      <c r="J25" s="88">
        <f t="shared" si="36"/>
        <v>0.15692017993513965</v>
      </c>
      <c r="K25" s="89">
        <v>15000</v>
      </c>
      <c r="L25" s="94">
        <f t="shared" ca="1" si="37"/>
        <v>16350.000000000002</v>
      </c>
      <c r="M25" s="88">
        <f t="shared" si="38"/>
        <v>0.14265470903194513</v>
      </c>
      <c r="N25" s="91">
        <f t="shared" si="4"/>
        <v>55000</v>
      </c>
      <c r="O25" s="92">
        <f t="shared" ca="1" si="4"/>
        <v>56300</v>
      </c>
      <c r="P25" s="93">
        <f t="shared" si="39"/>
        <v>0.15001131903589088</v>
      </c>
    </row>
    <row r="26" spans="1:16" ht="16" x14ac:dyDescent="0.2">
      <c r="A26" s="85" t="s">
        <v>112</v>
      </c>
      <c r="B26" s="86">
        <v>6000</v>
      </c>
      <c r="C26" s="87">
        <f t="shared" ca="1" si="31"/>
        <v>6240</v>
      </c>
      <c r="D26" s="88">
        <f t="shared" si="32"/>
        <v>7.5949367088607597E-2</v>
      </c>
      <c r="E26" s="89">
        <v>6000</v>
      </c>
      <c r="F26" s="87">
        <f t="shared" ca="1" si="33"/>
        <v>6120</v>
      </c>
      <c r="G26" s="88">
        <f t="shared" si="34"/>
        <v>6.9044879171461446E-2</v>
      </c>
      <c r="H26" s="89">
        <v>6000</v>
      </c>
      <c r="I26" s="94">
        <f t="shared" ca="1" si="35"/>
        <v>5760</v>
      </c>
      <c r="J26" s="88">
        <f t="shared" si="36"/>
        <v>6.2768071974055858E-2</v>
      </c>
      <c r="K26" s="89">
        <v>6000</v>
      </c>
      <c r="L26" s="94">
        <f t="shared" ca="1" si="37"/>
        <v>5940</v>
      </c>
      <c r="M26" s="88">
        <f t="shared" si="38"/>
        <v>5.7061883612778051E-2</v>
      </c>
      <c r="N26" s="91">
        <f t="shared" si="4"/>
        <v>24000</v>
      </c>
      <c r="O26" s="92">
        <f t="shared" ca="1" si="4"/>
        <v>24060</v>
      </c>
      <c r="P26" s="93">
        <f t="shared" si="39"/>
        <v>6.545948467020693E-2</v>
      </c>
    </row>
    <row r="27" spans="1:16" ht="17" thickBot="1" x14ac:dyDescent="0.25">
      <c r="A27" s="85" t="s">
        <v>113</v>
      </c>
      <c r="B27" s="86">
        <v>20000</v>
      </c>
      <c r="C27" s="87">
        <f t="shared" ca="1" si="31"/>
        <v>21800</v>
      </c>
      <c r="D27" s="88">
        <f t="shared" si="32"/>
        <v>0.25316455696202533</v>
      </c>
      <c r="E27" s="89">
        <v>20000</v>
      </c>
      <c r="F27" s="87">
        <f t="shared" ca="1" si="33"/>
        <v>19400</v>
      </c>
      <c r="G27" s="88">
        <f t="shared" si="34"/>
        <v>0.23014959723820483</v>
      </c>
      <c r="H27" s="89">
        <v>20000</v>
      </c>
      <c r="I27" s="95">
        <f t="shared" ca="1" si="35"/>
        <v>20800</v>
      </c>
      <c r="J27" s="88">
        <f t="shared" si="36"/>
        <v>0.20922690658018622</v>
      </c>
      <c r="K27" s="89">
        <v>15000</v>
      </c>
      <c r="L27" s="95">
        <f t="shared" ca="1" si="37"/>
        <v>14100</v>
      </c>
      <c r="M27" s="88">
        <f t="shared" si="38"/>
        <v>0.14265470903194513</v>
      </c>
      <c r="N27" s="91">
        <f t="shared" si="4"/>
        <v>75000</v>
      </c>
      <c r="O27" s="92">
        <f t="shared" ca="1" si="4"/>
        <v>76100</v>
      </c>
      <c r="P27" s="93">
        <f t="shared" si="39"/>
        <v>0.20456088959439667</v>
      </c>
    </row>
    <row r="28" spans="1:16" ht="18" thickTop="1" thickBot="1" x14ac:dyDescent="0.25">
      <c r="A28" s="108" t="s">
        <v>114</v>
      </c>
      <c r="B28" s="109">
        <f t="shared" ref="B28:C28" si="40">SUM(B29:B32)</f>
        <v>19200</v>
      </c>
      <c r="C28" s="110">
        <f t="shared" ca="1" si="40"/>
        <v>18076</v>
      </c>
      <c r="D28" s="111">
        <f>B28/B$43</f>
        <v>9.8448916805537745E-2</v>
      </c>
      <c r="E28" s="112">
        <f t="shared" ref="E28:F28" si="41">SUM(E29:E32)</f>
        <v>16300</v>
      </c>
      <c r="F28" s="110">
        <f t="shared" ca="1" si="41"/>
        <v>17394</v>
      </c>
      <c r="G28" s="111">
        <f>E28/E$43</f>
        <v>8.8096203215781654E-2</v>
      </c>
      <c r="H28" s="112">
        <f t="shared" ref="H28:I28" si="42">SUM(H29:H32)</f>
        <v>15000</v>
      </c>
      <c r="I28" s="110">
        <f t="shared" ca="1" si="42"/>
        <v>14390</v>
      </c>
      <c r="J28" s="111">
        <f>H28/H$43</f>
        <v>7.4105179952078645E-2</v>
      </c>
      <c r="K28" s="112">
        <f t="shared" ref="K28:L28" si="43">SUM(K29:K32)</f>
        <v>20000</v>
      </c>
      <c r="L28" s="110">
        <f t="shared" ca="1" si="43"/>
        <v>19730</v>
      </c>
      <c r="M28" s="111">
        <f>K28/K$43</f>
        <v>8.0980184148938761E-2</v>
      </c>
      <c r="N28" s="109">
        <f t="shared" si="4"/>
        <v>70500</v>
      </c>
      <c r="O28" s="110">
        <f ca="1">SUM(O29:O32)</f>
        <v>69590</v>
      </c>
      <c r="P28" s="113">
        <f>N28/$N$43</f>
        <v>8.4997208956897372E-2</v>
      </c>
    </row>
    <row r="29" spans="1:16" ht="17" thickTop="1" x14ac:dyDescent="0.2">
      <c r="A29" s="85" t="s">
        <v>115</v>
      </c>
      <c r="B29" s="86">
        <v>200</v>
      </c>
      <c r="C29" s="87">
        <f t="shared" ref="C29:C32" ca="1" si="44">RANDBETWEEN(90,110)/100*B29</f>
        <v>186</v>
      </c>
      <c r="D29" s="88">
        <f t="shared" ref="D29:D32" si="45">B29/B$28</f>
        <v>1.0416666666666666E-2</v>
      </c>
      <c r="E29" s="89">
        <v>1800</v>
      </c>
      <c r="F29" s="87">
        <f t="shared" ref="F29:F32" ca="1" si="46">RANDBETWEEN(90,110)/100*E29</f>
        <v>1854</v>
      </c>
      <c r="G29" s="88">
        <f t="shared" ref="G29:G32" si="47">E29/E$28</f>
        <v>0.11042944785276074</v>
      </c>
      <c r="H29" s="89">
        <v>1500</v>
      </c>
      <c r="I29" s="90">
        <f t="shared" ref="I29:I32" ca="1" si="48">RANDBETWEEN(90,110)/100*H29</f>
        <v>1350</v>
      </c>
      <c r="J29" s="88">
        <f t="shared" ref="J29:J32" si="49">H29/H$28</f>
        <v>0.1</v>
      </c>
      <c r="K29" s="89">
        <v>1000</v>
      </c>
      <c r="L29" s="90">
        <f t="shared" ref="L29:L32" ca="1" si="50">RANDBETWEEN(90,110)/100*K29</f>
        <v>900</v>
      </c>
      <c r="M29" s="88">
        <f t="shared" ref="M29:M32" si="51">K29/K$28</f>
        <v>0.05</v>
      </c>
      <c r="N29" s="91">
        <f t="shared" si="4"/>
        <v>4500</v>
      </c>
      <c r="O29" s="92">
        <f t="shared" ca="1" si="4"/>
        <v>4290</v>
      </c>
      <c r="P29" s="93">
        <f t="shared" ref="P29:P32" si="52">N29/N$28</f>
        <v>6.3829787234042548E-2</v>
      </c>
    </row>
    <row r="30" spans="1:16" ht="16" x14ac:dyDescent="0.2">
      <c r="A30" s="85" t="s">
        <v>116</v>
      </c>
      <c r="B30" s="86">
        <v>6000</v>
      </c>
      <c r="C30" s="87">
        <f t="shared" ca="1" si="44"/>
        <v>5700</v>
      </c>
      <c r="D30" s="88">
        <f t="shared" si="45"/>
        <v>0.3125</v>
      </c>
      <c r="E30" s="89">
        <v>3500</v>
      </c>
      <c r="F30" s="87">
        <f t="shared" ca="1" si="46"/>
        <v>3850.0000000000005</v>
      </c>
      <c r="G30" s="88">
        <f t="shared" si="47"/>
        <v>0.21472392638036811</v>
      </c>
      <c r="H30" s="89">
        <v>4000</v>
      </c>
      <c r="I30" s="94">
        <f t="shared" ca="1" si="48"/>
        <v>3680</v>
      </c>
      <c r="J30" s="88">
        <f t="shared" si="49"/>
        <v>0.26666666666666666</v>
      </c>
      <c r="K30" s="89">
        <v>5000</v>
      </c>
      <c r="L30" s="94">
        <f t="shared" ca="1" si="50"/>
        <v>5100</v>
      </c>
      <c r="M30" s="88">
        <f t="shared" si="51"/>
        <v>0.25</v>
      </c>
      <c r="N30" s="91">
        <f t="shared" si="4"/>
        <v>18500</v>
      </c>
      <c r="O30" s="92">
        <f t="shared" ca="1" si="4"/>
        <v>18330</v>
      </c>
      <c r="P30" s="93">
        <f t="shared" si="52"/>
        <v>0.26241134751773049</v>
      </c>
    </row>
    <row r="31" spans="1:16" ht="16" x14ac:dyDescent="0.2">
      <c r="A31" s="85" t="s">
        <v>117</v>
      </c>
      <c r="B31" s="86">
        <v>5000</v>
      </c>
      <c r="C31" s="87">
        <f t="shared" ca="1" si="44"/>
        <v>4750</v>
      </c>
      <c r="D31" s="88">
        <f t="shared" si="45"/>
        <v>0.26041666666666669</v>
      </c>
      <c r="E31" s="89">
        <v>5000</v>
      </c>
      <c r="F31" s="87">
        <f t="shared" ca="1" si="46"/>
        <v>5150</v>
      </c>
      <c r="G31" s="88">
        <f t="shared" si="47"/>
        <v>0.30674846625766872</v>
      </c>
      <c r="H31" s="89">
        <v>5000</v>
      </c>
      <c r="I31" s="94">
        <f t="shared" ca="1" si="48"/>
        <v>4500</v>
      </c>
      <c r="J31" s="88">
        <f t="shared" si="49"/>
        <v>0.33333333333333331</v>
      </c>
      <c r="K31" s="89">
        <v>5000</v>
      </c>
      <c r="L31" s="94">
        <f t="shared" ca="1" si="50"/>
        <v>4550</v>
      </c>
      <c r="M31" s="88">
        <f t="shared" si="51"/>
        <v>0.25</v>
      </c>
      <c r="N31" s="91">
        <f t="shared" si="4"/>
        <v>20000</v>
      </c>
      <c r="O31" s="92">
        <f t="shared" ca="1" si="4"/>
        <v>18950</v>
      </c>
      <c r="P31" s="93">
        <f t="shared" si="52"/>
        <v>0.28368794326241137</v>
      </c>
    </row>
    <row r="32" spans="1:16" ht="17" thickBot="1" x14ac:dyDescent="0.25">
      <c r="A32" s="85" t="s">
        <v>118</v>
      </c>
      <c r="B32" s="86">
        <v>8000</v>
      </c>
      <c r="C32" s="87">
        <f t="shared" ca="1" si="44"/>
        <v>7440</v>
      </c>
      <c r="D32" s="88">
        <f t="shared" si="45"/>
        <v>0.41666666666666669</v>
      </c>
      <c r="E32" s="89">
        <v>6000</v>
      </c>
      <c r="F32" s="87">
        <f t="shared" ca="1" si="46"/>
        <v>6540.0000000000009</v>
      </c>
      <c r="G32" s="88">
        <f t="shared" si="47"/>
        <v>0.36809815950920244</v>
      </c>
      <c r="H32" s="89">
        <v>4500</v>
      </c>
      <c r="I32" s="95">
        <f t="shared" ca="1" si="48"/>
        <v>4860</v>
      </c>
      <c r="J32" s="88">
        <f t="shared" si="49"/>
        <v>0.3</v>
      </c>
      <c r="K32" s="89">
        <v>9000</v>
      </c>
      <c r="L32" s="95">
        <f t="shared" ca="1" si="50"/>
        <v>9180</v>
      </c>
      <c r="M32" s="88">
        <f t="shared" si="51"/>
        <v>0.45</v>
      </c>
      <c r="N32" s="91">
        <f t="shared" si="4"/>
        <v>27500</v>
      </c>
      <c r="O32" s="92">
        <f t="shared" ca="1" si="4"/>
        <v>28020</v>
      </c>
      <c r="P32" s="93">
        <f t="shared" si="52"/>
        <v>0.39007092198581561</v>
      </c>
    </row>
    <row r="33" spans="1:16" ht="18" thickTop="1" thickBot="1" x14ac:dyDescent="0.25">
      <c r="A33" s="114" t="s">
        <v>119</v>
      </c>
      <c r="B33" s="115">
        <f t="shared" ref="B33:C33" si="53">SUM(B34:B38)</f>
        <v>20000</v>
      </c>
      <c r="C33" s="116">
        <f t="shared" ca="1" si="53"/>
        <v>21000</v>
      </c>
      <c r="D33" s="117">
        <f>B33/B$43</f>
        <v>0.1025509550057685</v>
      </c>
      <c r="E33" s="118">
        <f t="shared" ref="E33:F33" si="54">SUM(E34:E38)</f>
        <v>20000</v>
      </c>
      <c r="F33" s="116">
        <f t="shared" ca="1" si="54"/>
        <v>20400</v>
      </c>
      <c r="G33" s="117">
        <f>E33/E$43</f>
        <v>0.1080935008782597</v>
      </c>
      <c r="H33" s="118">
        <f t="shared" ref="H33:I33" si="55">SUM(H34:H38)</f>
        <v>20000</v>
      </c>
      <c r="I33" s="116">
        <f t="shared" ca="1" si="55"/>
        <v>20400</v>
      </c>
      <c r="J33" s="117">
        <f>H33/H$43</f>
        <v>9.8806906602771527E-2</v>
      </c>
      <c r="K33" s="118">
        <f t="shared" ref="K33:L33" si="56">SUM(K34:K38)</f>
        <v>40000</v>
      </c>
      <c r="L33" s="116">
        <f t="shared" ca="1" si="56"/>
        <v>41400</v>
      </c>
      <c r="M33" s="117">
        <f>K33/K$43</f>
        <v>0.16196036829787752</v>
      </c>
      <c r="N33" s="115">
        <f t="shared" si="4"/>
        <v>100000</v>
      </c>
      <c r="O33" s="116">
        <f ca="1">SUM(O34:O38)</f>
        <v>103200</v>
      </c>
      <c r="P33" s="119">
        <f>N33/$N$43</f>
        <v>0.12056341696013811</v>
      </c>
    </row>
    <row r="34" spans="1:16" ht="17" thickTop="1" x14ac:dyDescent="0.2">
      <c r="A34" s="85" t="s">
        <v>120</v>
      </c>
      <c r="B34" s="86">
        <v>20000</v>
      </c>
      <c r="C34" s="87">
        <f t="shared" ref="C34:C38" ca="1" si="57">RANDBETWEEN(90,110)/100*B34</f>
        <v>21000</v>
      </c>
      <c r="D34" s="88">
        <f t="shared" ref="D34:D38" si="58">B34/B$33</f>
        <v>1</v>
      </c>
      <c r="E34" s="89">
        <v>0</v>
      </c>
      <c r="F34" s="87">
        <f t="shared" ref="F34:F38" ca="1" si="59">RANDBETWEEN(90,110)/100*E34</f>
        <v>0</v>
      </c>
      <c r="G34" s="88">
        <f t="shared" ref="G34:G38" si="60">E34/E$33</f>
        <v>0</v>
      </c>
      <c r="H34" s="89">
        <v>0</v>
      </c>
      <c r="I34" s="90">
        <f t="shared" ref="I34:I38" ca="1" si="61">RANDBETWEEN(90,110)/100*H34</f>
        <v>0</v>
      </c>
      <c r="J34" s="88">
        <f t="shared" ref="J34:J38" si="62">H34/H$33</f>
        <v>0</v>
      </c>
      <c r="K34" s="89">
        <v>0</v>
      </c>
      <c r="L34" s="90">
        <f t="shared" ref="L34:L38" ca="1" si="63">RANDBETWEEN(90,110)/100*K34</f>
        <v>0</v>
      </c>
      <c r="M34" s="88">
        <f t="shared" ref="M34:M38" si="64">K34/K$33</f>
        <v>0</v>
      </c>
      <c r="N34" s="91">
        <f t="shared" si="4"/>
        <v>20000</v>
      </c>
      <c r="O34" s="92">
        <f t="shared" ca="1" si="4"/>
        <v>21000</v>
      </c>
      <c r="P34" s="93">
        <f t="shared" ref="P34:P38" si="65">N34/N$33</f>
        <v>0.2</v>
      </c>
    </row>
    <row r="35" spans="1:16" ht="16" x14ac:dyDescent="0.2">
      <c r="A35" s="85" t="s">
        <v>121</v>
      </c>
      <c r="B35" s="86">
        <v>0</v>
      </c>
      <c r="C35" s="87">
        <f t="shared" ca="1" si="57"/>
        <v>0</v>
      </c>
      <c r="D35" s="88">
        <f t="shared" si="58"/>
        <v>0</v>
      </c>
      <c r="E35" s="89">
        <v>20000</v>
      </c>
      <c r="F35" s="87">
        <f t="shared" ca="1" si="59"/>
        <v>20400</v>
      </c>
      <c r="G35" s="88">
        <f t="shared" si="60"/>
        <v>1</v>
      </c>
      <c r="H35" s="89">
        <v>0</v>
      </c>
      <c r="I35" s="94">
        <f t="shared" ca="1" si="61"/>
        <v>0</v>
      </c>
      <c r="J35" s="88">
        <f t="shared" si="62"/>
        <v>0</v>
      </c>
      <c r="K35" s="89">
        <v>0</v>
      </c>
      <c r="L35" s="94">
        <f t="shared" ca="1" si="63"/>
        <v>0</v>
      </c>
      <c r="M35" s="88">
        <f t="shared" si="64"/>
        <v>0</v>
      </c>
      <c r="N35" s="91">
        <f t="shared" si="4"/>
        <v>20000</v>
      </c>
      <c r="O35" s="92">
        <f t="shared" ca="1" si="4"/>
        <v>20400</v>
      </c>
      <c r="P35" s="93">
        <f t="shared" si="65"/>
        <v>0.2</v>
      </c>
    </row>
    <row r="36" spans="1:16" ht="16" x14ac:dyDescent="0.2">
      <c r="A36" s="85" t="s">
        <v>122</v>
      </c>
      <c r="B36" s="86">
        <v>0</v>
      </c>
      <c r="C36" s="87">
        <f t="shared" ca="1" si="57"/>
        <v>0</v>
      </c>
      <c r="D36" s="88">
        <f t="shared" si="58"/>
        <v>0</v>
      </c>
      <c r="E36" s="89">
        <v>0</v>
      </c>
      <c r="F36" s="87">
        <f t="shared" ca="1" si="59"/>
        <v>0</v>
      </c>
      <c r="G36" s="88">
        <f t="shared" si="60"/>
        <v>0</v>
      </c>
      <c r="H36" s="89">
        <v>20000</v>
      </c>
      <c r="I36" s="94">
        <f t="shared" ca="1" si="61"/>
        <v>20400</v>
      </c>
      <c r="J36" s="88">
        <f t="shared" si="62"/>
        <v>1</v>
      </c>
      <c r="K36" s="89">
        <v>0</v>
      </c>
      <c r="L36" s="94">
        <f t="shared" ca="1" si="63"/>
        <v>0</v>
      </c>
      <c r="M36" s="88">
        <f t="shared" si="64"/>
        <v>0</v>
      </c>
      <c r="N36" s="91">
        <f t="shared" si="4"/>
        <v>20000</v>
      </c>
      <c r="O36" s="92">
        <f t="shared" ca="1" si="4"/>
        <v>20400</v>
      </c>
      <c r="P36" s="93">
        <f t="shared" si="65"/>
        <v>0.2</v>
      </c>
    </row>
    <row r="37" spans="1:16" ht="16" x14ac:dyDescent="0.2">
      <c r="A37" s="85" t="s">
        <v>123</v>
      </c>
      <c r="B37" s="86">
        <v>0</v>
      </c>
      <c r="C37" s="87">
        <f t="shared" ca="1" si="57"/>
        <v>0</v>
      </c>
      <c r="D37" s="88">
        <f t="shared" si="58"/>
        <v>0</v>
      </c>
      <c r="E37" s="89">
        <v>0</v>
      </c>
      <c r="F37" s="87">
        <f t="shared" ca="1" si="59"/>
        <v>0</v>
      </c>
      <c r="G37" s="88">
        <f t="shared" si="60"/>
        <v>0</v>
      </c>
      <c r="H37" s="89">
        <v>0</v>
      </c>
      <c r="I37" s="94">
        <f t="shared" ca="1" si="61"/>
        <v>0</v>
      </c>
      <c r="J37" s="88">
        <f t="shared" si="62"/>
        <v>0</v>
      </c>
      <c r="K37" s="89">
        <v>20000</v>
      </c>
      <c r="L37" s="94">
        <f t="shared" ca="1" si="63"/>
        <v>20600</v>
      </c>
      <c r="M37" s="88">
        <f t="shared" si="64"/>
        <v>0.5</v>
      </c>
      <c r="N37" s="91">
        <f t="shared" si="4"/>
        <v>20000</v>
      </c>
      <c r="O37" s="92">
        <f t="shared" ca="1" si="4"/>
        <v>20600</v>
      </c>
      <c r="P37" s="93">
        <f t="shared" si="65"/>
        <v>0.2</v>
      </c>
    </row>
    <row r="38" spans="1:16" ht="17" thickBot="1" x14ac:dyDescent="0.25">
      <c r="A38" s="85" t="s">
        <v>124</v>
      </c>
      <c r="B38" s="86">
        <v>0</v>
      </c>
      <c r="C38" s="87">
        <f t="shared" ca="1" si="57"/>
        <v>0</v>
      </c>
      <c r="D38" s="88">
        <f t="shared" si="58"/>
        <v>0</v>
      </c>
      <c r="E38" s="89">
        <v>0</v>
      </c>
      <c r="F38" s="87">
        <f t="shared" ca="1" si="59"/>
        <v>0</v>
      </c>
      <c r="G38" s="88">
        <f t="shared" si="60"/>
        <v>0</v>
      </c>
      <c r="H38" s="89">
        <v>0</v>
      </c>
      <c r="I38" s="95">
        <f t="shared" ca="1" si="61"/>
        <v>0</v>
      </c>
      <c r="J38" s="88">
        <f t="shared" si="62"/>
        <v>0</v>
      </c>
      <c r="K38" s="89">
        <v>20000</v>
      </c>
      <c r="L38" s="95">
        <f t="shared" ca="1" si="63"/>
        <v>20800</v>
      </c>
      <c r="M38" s="88">
        <f t="shared" si="64"/>
        <v>0.5</v>
      </c>
      <c r="N38" s="91">
        <f t="shared" si="4"/>
        <v>20000</v>
      </c>
      <c r="O38" s="92">
        <f t="shared" ca="1" si="4"/>
        <v>20800</v>
      </c>
      <c r="P38" s="93">
        <f t="shared" si="65"/>
        <v>0.2</v>
      </c>
    </row>
    <row r="39" spans="1:16" ht="18" thickTop="1" thickBot="1" x14ac:dyDescent="0.25">
      <c r="A39" s="120" t="s">
        <v>77</v>
      </c>
      <c r="B39" s="121">
        <f t="shared" ref="B39:C39" si="66">SUM(B40:B42)</f>
        <v>1100</v>
      </c>
      <c r="C39" s="122">
        <f t="shared" ca="1" si="66"/>
        <v>1093</v>
      </c>
      <c r="D39" s="123">
        <f>B39/B$43</f>
        <v>5.6403025253172669E-3</v>
      </c>
      <c r="E39" s="124">
        <f t="shared" ref="E39:F39" si="67">SUM(E40:E42)</f>
        <v>1100</v>
      </c>
      <c r="F39" s="122">
        <f t="shared" ca="1" si="67"/>
        <v>1165</v>
      </c>
      <c r="G39" s="123">
        <f>E39/E$43</f>
        <v>5.9451425483042835E-3</v>
      </c>
      <c r="H39" s="124">
        <f t="shared" ref="H39:I39" si="68">SUM(H40:H42)</f>
        <v>1100</v>
      </c>
      <c r="I39" s="122">
        <f t="shared" ca="1" si="68"/>
        <v>1132</v>
      </c>
      <c r="J39" s="123">
        <f>H39/H$43</f>
        <v>5.4343798631524345E-3</v>
      </c>
      <c r="K39" s="124">
        <f t="shared" ref="K39:L39" si="69">SUM(K40:K42)</f>
        <v>1100</v>
      </c>
      <c r="L39" s="122">
        <f t="shared" ca="1" si="69"/>
        <v>1054</v>
      </c>
      <c r="M39" s="123">
        <f>K39/K$43</f>
        <v>4.4539101281916311E-3</v>
      </c>
      <c r="N39" s="121">
        <f t="shared" si="4"/>
        <v>4400</v>
      </c>
      <c r="O39" s="122">
        <f t="shared" ca="1" si="4"/>
        <v>4444</v>
      </c>
      <c r="P39" s="125">
        <f>N39/$N$43</f>
        <v>5.3047903462460771E-3</v>
      </c>
    </row>
    <row r="40" spans="1:16" ht="17" thickTop="1" x14ac:dyDescent="0.2">
      <c r="A40" s="85" t="s">
        <v>125</v>
      </c>
      <c r="B40" s="86">
        <v>400</v>
      </c>
      <c r="C40" s="87">
        <f t="shared" ref="C40:C42" ca="1" si="70">RANDBETWEEN(90,110)/100*B40</f>
        <v>396</v>
      </c>
      <c r="D40" s="88">
        <f t="shared" ref="D40:D42" si="71">B40/B$39</f>
        <v>0.36363636363636365</v>
      </c>
      <c r="E40" s="89">
        <v>400</v>
      </c>
      <c r="F40" s="87">
        <f t="shared" ref="F40:F42" ca="1" si="72">RANDBETWEEN(90,110)/100*E40</f>
        <v>420</v>
      </c>
      <c r="G40" s="88">
        <f t="shared" ref="G40:G42" si="73">E40/E$39</f>
        <v>0.36363636363636365</v>
      </c>
      <c r="H40" s="89">
        <v>400</v>
      </c>
      <c r="I40" s="90">
        <f t="shared" ref="I40:I42" ca="1" si="74">RANDBETWEEN(90,110)/100*H40</f>
        <v>384</v>
      </c>
      <c r="J40" s="88">
        <f t="shared" ref="J40:J42" si="75">H40/H$39</f>
        <v>0.36363636363636365</v>
      </c>
      <c r="K40" s="89">
        <v>400</v>
      </c>
      <c r="L40" s="90">
        <f t="shared" ref="L40:L42" ca="1" si="76">RANDBETWEEN(90,110)/100*K40</f>
        <v>420</v>
      </c>
      <c r="M40" s="88">
        <f t="shared" ref="M40:M42" si="77">K40/K$39</f>
        <v>0.36363636363636365</v>
      </c>
      <c r="N40" s="91">
        <f t="shared" si="4"/>
        <v>1600</v>
      </c>
      <c r="O40" s="126">
        <f t="shared" ca="1" si="4"/>
        <v>1620</v>
      </c>
      <c r="P40" s="93">
        <f t="shared" ref="P40:P42" si="78">N40/N$39</f>
        <v>0.36363636363636365</v>
      </c>
    </row>
    <row r="41" spans="1:16" ht="16" x14ac:dyDescent="0.2">
      <c r="A41" s="85" t="s">
        <v>126</v>
      </c>
      <c r="B41" s="86">
        <v>500</v>
      </c>
      <c r="C41" s="87">
        <f t="shared" ca="1" si="70"/>
        <v>505</v>
      </c>
      <c r="D41" s="88">
        <f t="shared" si="71"/>
        <v>0.45454545454545453</v>
      </c>
      <c r="E41" s="89">
        <v>500</v>
      </c>
      <c r="F41" s="87">
        <f t="shared" ca="1" si="72"/>
        <v>545</v>
      </c>
      <c r="G41" s="88">
        <f t="shared" si="73"/>
        <v>0.45454545454545453</v>
      </c>
      <c r="H41" s="89">
        <v>500</v>
      </c>
      <c r="I41" s="94">
        <f t="shared" ca="1" si="74"/>
        <v>540</v>
      </c>
      <c r="J41" s="88">
        <f t="shared" si="75"/>
        <v>0.45454545454545453</v>
      </c>
      <c r="K41" s="89">
        <v>500</v>
      </c>
      <c r="L41" s="94">
        <f t="shared" ca="1" si="76"/>
        <v>450</v>
      </c>
      <c r="M41" s="88">
        <f t="shared" si="77"/>
        <v>0.45454545454545453</v>
      </c>
      <c r="N41" s="91">
        <f t="shared" si="4"/>
        <v>2000</v>
      </c>
      <c r="O41" s="92">
        <f t="shared" ca="1" si="4"/>
        <v>2040</v>
      </c>
      <c r="P41" s="93">
        <f t="shared" si="78"/>
        <v>0.45454545454545453</v>
      </c>
    </row>
    <row r="42" spans="1:16" ht="17" thickBot="1" x14ac:dyDescent="0.25">
      <c r="A42" s="85" t="s">
        <v>127</v>
      </c>
      <c r="B42" s="86">
        <v>200</v>
      </c>
      <c r="C42" s="87">
        <f t="shared" ca="1" si="70"/>
        <v>192</v>
      </c>
      <c r="D42" s="88">
        <f t="shared" si="71"/>
        <v>0.18181818181818182</v>
      </c>
      <c r="E42" s="89">
        <v>200</v>
      </c>
      <c r="F42" s="87">
        <f t="shared" ca="1" si="72"/>
        <v>200</v>
      </c>
      <c r="G42" s="88">
        <f t="shared" si="73"/>
        <v>0.18181818181818182</v>
      </c>
      <c r="H42" s="89">
        <v>200</v>
      </c>
      <c r="I42" s="95">
        <f t="shared" ca="1" si="74"/>
        <v>208</v>
      </c>
      <c r="J42" s="88">
        <f t="shared" si="75"/>
        <v>0.18181818181818182</v>
      </c>
      <c r="K42" s="89">
        <v>200</v>
      </c>
      <c r="L42" s="95">
        <f t="shared" ca="1" si="76"/>
        <v>184</v>
      </c>
      <c r="M42" s="88">
        <f t="shared" si="77"/>
        <v>0.18181818181818182</v>
      </c>
      <c r="N42" s="91">
        <f t="shared" si="4"/>
        <v>800</v>
      </c>
      <c r="O42" s="127">
        <f t="shared" ca="1" si="4"/>
        <v>784</v>
      </c>
      <c r="P42" s="93">
        <f t="shared" si="78"/>
        <v>0.18181818181818182</v>
      </c>
    </row>
    <row r="43" spans="1:16" ht="18" thickTop="1" thickBot="1" x14ac:dyDescent="0.25">
      <c r="A43" s="128" t="s">
        <v>18</v>
      </c>
      <c r="B43" s="129">
        <f t="shared" ref="B43:C43" si="79">SUM(B3,B13,B23,B28,B33,B39)</f>
        <v>195025</v>
      </c>
      <c r="C43" s="130">
        <f t="shared" ca="1" si="79"/>
        <v>194802.75</v>
      </c>
      <c r="D43" s="131">
        <f>B43/$N$43</f>
        <v>0.23512880392650937</v>
      </c>
      <c r="E43" s="132">
        <f t="shared" ref="E43:F43" si="80">SUM(E3,E13,E23,E28,E33,E39)</f>
        <v>185025</v>
      </c>
      <c r="F43" s="130">
        <f t="shared" ca="1" si="80"/>
        <v>189808</v>
      </c>
      <c r="G43" s="131">
        <f>E43/$N$43</f>
        <v>0.22307246223049554</v>
      </c>
      <c r="H43" s="132">
        <f t="shared" ref="H43:I43" si="81">SUM(H3,H13,H23,H28,H33,H39)</f>
        <v>202415</v>
      </c>
      <c r="I43" s="130">
        <f t="shared" ca="1" si="81"/>
        <v>206185.15000000002</v>
      </c>
      <c r="J43" s="131">
        <f>H43/$N$43</f>
        <v>0.24403844043986356</v>
      </c>
      <c r="K43" s="132">
        <f t="shared" ref="K43:L43" si="82">SUM(K3,K13,K23,K28,K33,K39)</f>
        <v>246974</v>
      </c>
      <c r="L43" s="130">
        <f t="shared" ca="1" si="82"/>
        <v>249359.48</v>
      </c>
      <c r="M43" s="131">
        <f>K43/$N$43</f>
        <v>0.29776029340313154</v>
      </c>
      <c r="N43" s="129">
        <f t="shared" si="4"/>
        <v>829439</v>
      </c>
      <c r="O43" s="130">
        <f ca="1">SUM(O3,O13,O23,O28,O33,O39)</f>
        <v>840155.38000000012</v>
      </c>
      <c r="P43" s="133">
        <f>N43/$N$43</f>
        <v>1</v>
      </c>
    </row>
    <row r="44" spans="1:16" ht="18" thickTop="1" thickBot="1" x14ac:dyDescent="0.25">
      <c r="A44" s="134"/>
      <c r="D44" s="135"/>
      <c r="E44" s="136"/>
      <c r="G44" s="135"/>
      <c r="H44" s="136"/>
      <c r="J44" s="135"/>
      <c r="K44" s="136"/>
      <c r="N44" s="87"/>
      <c r="O44" s="87"/>
      <c r="P44" s="87"/>
    </row>
    <row r="45" spans="1:16" ht="18" thickTop="1" thickBot="1" x14ac:dyDescent="0.25">
      <c r="A45" s="137" t="s">
        <v>83</v>
      </c>
      <c r="B45" s="138" t="s">
        <v>89</v>
      </c>
      <c r="C45" s="139" t="s">
        <v>90</v>
      </c>
      <c r="D45" s="140" t="s">
        <v>91</v>
      </c>
      <c r="G45" s="135"/>
      <c r="H45" s="136"/>
      <c r="J45" s="135"/>
      <c r="K45" s="136"/>
      <c r="N45" s="87"/>
      <c r="O45" s="87"/>
      <c r="P45" s="87"/>
    </row>
    <row r="46" spans="1:16" ht="17" thickTop="1" x14ac:dyDescent="0.2">
      <c r="A46" s="141" t="str">
        <f>A3</f>
        <v>Software Expenses</v>
      </c>
      <c r="B46" s="142">
        <f>N3</f>
        <v>18900</v>
      </c>
      <c r="C46" s="142">
        <f t="shared" ref="C46:D46" ca="1" si="83">C3</f>
        <v>4643.75</v>
      </c>
      <c r="D46" s="143">
        <f t="shared" si="83"/>
        <v>2.4227663120112805E-2</v>
      </c>
      <c r="G46" s="135"/>
      <c r="H46" s="136"/>
      <c r="J46" s="135"/>
      <c r="K46" s="136"/>
      <c r="N46" s="87"/>
      <c r="O46" s="87"/>
      <c r="P46" s="87"/>
    </row>
    <row r="47" spans="1:16" ht="16" x14ac:dyDescent="0.2">
      <c r="A47" s="144" t="str">
        <f>A13</f>
        <v>Execution Expenses</v>
      </c>
      <c r="B47" s="145">
        <f>N13</f>
        <v>366639</v>
      </c>
      <c r="C47" s="145">
        <f t="shared" ref="C47:D47" ca="1" si="84">C13</f>
        <v>77100</v>
      </c>
      <c r="D47" s="146">
        <f t="shared" si="84"/>
        <v>0.40507627227278553</v>
      </c>
      <c r="G47" s="135"/>
      <c r="H47" s="136"/>
      <c r="J47" s="135"/>
      <c r="K47" s="136"/>
      <c r="N47" s="87"/>
      <c r="O47" s="87"/>
      <c r="P47" s="87"/>
    </row>
    <row r="48" spans="1:16" ht="16" x14ac:dyDescent="0.2">
      <c r="A48" s="147" t="str">
        <f>A23</f>
        <v>Paid Advertising Spend</v>
      </c>
      <c r="B48" s="148">
        <f>N23</f>
        <v>269000</v>
      </c>
      <c r="C48" s="148">
        <f t="shared" ref="C48:D48" ca="1" si="85">C23</f>
        <v>72890</v>
      </c>
      <c r="D48" s="149">
        <f t="shared" si="85"/>
        <v>0.36405589027047813</v>
      </c>
      <c r="G48" s="135"/>
      <c r="H48" s="136"/>
      <c r="J48" s="135"/>
      <c r="K48" s="136"/>
      <c r="N48" s="87"/>
      <c r="O48" s="87"/>
      <c r="P48" s="87"/>
    </row>
    <row r="49" spans="1:16" ht="16" x14ac:dyDescent="0.2">
      <c r="A49" s="150" t="str">
        <f>A28</f>
        <v>Branding Expenses</v>
      </c>
      <c r="B49" s="151">
        <f>N28</f>
        <v>70500</v>
      </c>
      <c r="C49" s="151">
        <f t="shared" ref="C49:D49" ca="1" si="86">C28</f>
        <v>18076</v>
      </c>
      <c r="D49" s="152">
        <f t="shared" si="86"/>
        <v>9.8448916805537745E-2</v>
      </c>
      <c r="G49" s="135"/>
      <c r="H49" s="136"/>
      <c r="J49" s="135"/>
      <c r="K49" s="136"/>
      <c r="N49" s="87"/>
      <c r="O49" s="87"/>
      <c r="P49" s="87"/>
    </row>
    <row r="50" spans="1:16" ht="16" x14ac:dyDescent="0.2">
      <c r="A50" s="153" t="str">
        <f>A33</f>
        <v>Events and Conferences</v>
      </c>
      <c r="B50" s="154">
        <f>N33</f>
        <v>100000</v>
      </c>
      <c r="C50" s="154">
        <f t="shared" ref="C50:D50" ca="1" si="87">C33</f>
        <v>21000</v>
      </c>
      <c r="D50" s="155">
        <f t="shared" si="87"/>
        <v>0.1025509550057685</v>
      </c>
      <c r="G50" s="135"/>
      <c r="H50" s="136"/>
      <c r="J50" s="135"/>
      <c r="K50" s="136"/>
      <c r="N50" s="87"/>
      <c r="O50" s="87"/>
      <c r="P50" s="87"/>
    </row>
    <row r="51" spans="1:16" ht="17" thickBot="1" x14ac:dyDescent="0.25">
      <c r="A51" s="156" t="str">
        <f>A39</f>
        <v>Travel</v>
      </c>
      <c r="B51" s="157">
        <f>N39</f>
        <v>4400</v>
      </c>
      <c r="C51" s="157">
        <f t="shared" ref="C51:D51" ca="1" si="88">C39</f>
        <v>1093</v>
      </c>
      <c r="D51" s="158">
        <f t="shared" si="88"/>
        <v>5.6403025253172669E-3</v>
      </c>
      <c r="G51" s="135"/>
      <c r="H51" s="136"/>
      <c r="J51" s="135"/>
      <c r="K51" s="136"/>
    </row>
    <row r="52" spans="1:16" ht="18" thickTop="1" thickBot="1" x14ac:dyDescent="0.25">
      <c r="A52" s="159" t="str">
        <f t="shared" ref="A52:D52" si="89">A43</f>
        <v>Total</v>
      </c>
      <c r="B52" s="130">
        <f t="shared" si="89"/>
        <v>195025</v>
      </c>
      <c r="C52" s="130">
        <f t="shared" ca="1" si="89"/>
        <v>194802.75</v>
      </c>
      <c r="D52" s="133">
        <f t="shared" si="89"/>
        <v>0.23512880392650937</v>
      </c>
      <c r="G52" s="135"/>
      <c r="H52" s="136"/>
      <c r="J52" s="135"/>
      <c r="K52" s="136"/>
    </row>
    <row r="53" spans="1:16" ht="17" thickTop="1" x14ac:dyDescent="0.2">
      <c r="A53" s="134"/>
      <c r="B53" s="160"/>
      <c r="C53" s="160"/>
      <c r="D53" s="161"/>
      <c r="E53" s="136"/>
      <c r="G53" s="135"/>
      <c r="H53" s="136"/>
      <c r="J53" s="135"/>
      <c r="K53" s="136"/>
    </row>
    <row r="54" spans="1:16" ht="16" x14ac:dyDescent="0.2">
      <c r="A54" s="134"/>
      <c r="D54" s="135"/>
      <c r="E54" s="136"/>
      <c r="G54" s="135"/>
      <c r="H54" s="136"/>
      <c r="J54" s="135"/>
      <c r="K54" s="136"/>
    </row>
    <row r="55" spans="1:16" ht="16" x14ac:dyDescent="0.2">
      <c r="A55" s="134"/>
      <c r="D55" s="135"/>
      <c r="E55" s="136"/>
      <c r="G55" s="135"/>
      <c r="H55" s="136"/>
      <c r="J55" s="135"/>
      <c r="K55" s="136"/>
    </row>
    <row r="56" spans="1:16" ht="16" x14ac:dyDescent="0.2">
      <c r="A56" s="134"/>
      <c r="D56" s="135"/>
      <c r="E56" s="136"/>
      <c r="G56" s="135"/>
      <c r="H56" s="136"/>
      <c r="J56" s="135"/>
      <c r="K56" s="136"/>
    </row>
    <row r="57" spans="1:16" ht="16" x14ac:dyDescent="0.2">
      <c r="A57" s="134"/>
      <c r="D57" s="135"/>
      <c r="E57" s="136"/>
      <c r="G57" s="135"/>
      <c r="H57" s="136"/>
      <c r="J57" s="135"/>
      <c r="K57" s="136"/>
    </row>
    <row r="58" spans="1:16" ht="16" x14ac:dyDescent="0.2">
      <c r="A58" s="134"/>
      <c r="D58" s="135"/>
      <c r="E58" s="136"/>
      <c r="G58" s="135"/>
      <c r="H58" s="136"/>
      <c r="J58" s="135"/>
      <c r="K58" s="136"/>
    </row>
    <row r="59" spans="1:16" ht="16" x14ac:dyDescent="0.2">
      <c r="A59" s="134"/>
      <c r="D59" s="135"/>
      <c r="E59" s="136"/>
      <c r="G59" s="135"/>
      <c r="H59" s="136"/>
      <c r="J59" s="135"/>
      <c r="K59" s="136"/>
    </row>
    <row r="60" spans="1:16" ht="16" x14ac:dyDescent="0.2">
      <c r="A60" s="134"/>
      <c r="D60" s="135"/>
      <c r="E60" s="136"/>
      <c r="G60" s="135"/>
      <c r="H60" s="136"/>
      <c r="J60" s="135"/>
      <c r="K60" s="136"/>
    </row>
    <row r="61" spans="1:16" ht="16" x14ac:dyDescent="0.2">
      <c r="A61" s="134"/>
      <c r="D61" s="135"/>
      <c r="E61" s="136"/>
      <c r="G61" s="135"/>
      <c r="H61" s="136"/>
      <c r="J61" s="135"/>
      <c r="K61" s="136"/>
    </row>
    <row r="62" spans="1:16" ht="16" x14ac:dyDescent="0.2">
      <c r="A62" s="134"/>
      <c r="D62" s="135"/>
      <c r="E62" s="136"/>
      <c r="G62" s="135"/>
      <c r="H62" s="136"/>
      <c r="J62" s="135"/>
      <c r="K62" s="136"/>
    </row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출처</vt:lpstr>
      <vt:lpstr>Channel marketing budget</vt:lpstr>
      <vt:lpstr>Newbreed Marketing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안형태</dc:creator>
  <cp:lastModifiedBy>안형태</cp:lastModifiedBy>
  <dcterms:created xsi:type="dcterms:W3CDTF">2020-12-16T09:06:34Z</dcterms:created>
  <dcterms:modified xsi:type="dcterms:W3CDTF">2020-12-17T16:47:04Z</dcterms:modified>
</cp:coreProperties>
</file>