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Revay\Dropbox\UNI\Year 6 Sem 1\QBUS3810 - Business Risk Analysis\"/>
    </mc:Choice>
  </mc:AlternateContent>
  <bookViews>
    <workbookView xWindow="240" yWindow="45" windowWidth="15480" windowHeight="7995" activeTab="5"/>
  </bookViews>
  <sheets>
    <sheet name="Exp" sheetId="1" r:id="rId1"/>
    <sheet name="Weibull" sheetId="2" r:id="rId2"/>
    <sheet name="Pareto" sheetId="3" r:id="rId3"/>
    <sheet name="Burr" sheetId="4" r:id="rId4"/>
    <sheet name="Gumbel" sheetId="5" r:id="rId5"/>
    <sheet name="Frechet" sheetId="6" r:id="rId6"/>
    <sheet name="AORD1" sheetId="7" r:id="rId7"/>
    <sheet name="AORD2" sheetId="8" r:id="rId8"/>
    <sheet name="Tut Q5" sheetId="12" r:id="rId9"/>
  </sheets>
  <definedNames>
    <definedName name="solver_adj" localSheetId="6" hidden="1">AORD1!$O$2:$O$3</definedName>
    <definedName name="solver_adj" localSheetId="7" hidden="1">AORD2!$S$2:$S$3</definedName>
    <definedName name="solver_adj" localSheetId="3" hidden="1">Burr!$B$9,Burr!$B$10,Burr!$B$11</definedName>
    <definedName name="solver_adj" localSheetId="0" hidden="1">Exp!$B$7</definedName>
    <definedName name="solver_adj" localSheetId="5" hidden="1">Frechet!$B$9:$B$11</definedName>
    <definedName name="solver_adj" localSheetId="4" hidden="1">Gumbel!$B$8:$B$9</definedName>
    <definedName name="solver_adj" localSheetId="2" hidden="1">Pareto!$B$8:$B$9</definedName>
    <definedName name="solver_adj" localSheetId="8" hidden="1">'Tut Q5'!$U$3,'Tut Q5'!$U$6,'Tut Q5'!$U$9</definedName>
    <definedName name="solver_adj" localSheetId="1" hidden="1">Weibull!$B$8:$B$9</definedName>
    <definedName name="solver_cvg" localSheetId="6" hidden="1">0.0001</definedName>
    <definedName name="solver_cvg" localSheetId="7" hidden="1">0.0001</definedName>
    <definedName name="solver_cvg" localSheetId="3" hidden="1">0.0001</definedName>
    <definedName name="solver_cvg" localSheetId="0" hidden="1">0.0001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8" hidden="1">0.0001</definedName>
    <definedName name="solver_cvg" localSheetId="1" hidden="1">0.0001</definedName>
    <definedName name="solver_drv" localSheetId="6" hidden="1">1</definedName>
    <definedName name="solver_drv" localSheetId="7" hidden="1">1</definedName>
    <definedName name="solver_drv" localSheetId="3" hidden="1">1</definedName>
    <definedName name="solver_drv" localSheetId="0" hidden="1">1</definedName>
    <definedName name="solver_drv" localSheetId="5" hidden="1">1</definedName>
    <definedName name="solver_drv" localSheetId="4" hidden="1">1</definedName>
    <definedName name="solver_drv" localSheetId="2" hidden="1">1</definedName>
    <definedName name="solver_drv" localSheetId="8" hidden="1">1</definedName>
    <definedName name="solver_drv" localSheetId="1" hidden="1">1</definedName>
    <definedName name="solver_eng" localSheetId="7" hidden="1">1</definedName>
    <definedName name="solver_eng" localSheetId="3" hidden="1">3</definedName>
    <definedName name="solver_eng" localSheetId="0" hidden="1">1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st" localSheetId="6" hidden="1">1</definedName>
    <definedName name="solver_est" localSheetId="7" hidden="1">1</definedName>
    <definedName name="solver_est" localSheetId="3" hidden="1">1</definedName>
    <definedName name="solver_est" localSheetId="0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8" hidden="1">1</definedName>
    <definedName name="solver_est" localSheetId="1" hidden="1">1</definedName>
    <definedName name="solver_itr" localSheetId="6" hidden="1">100</definedName>
    <definedName name="solver_itr" localSheetId="7" hidden="1">100</definedName>
    <definedName name="solver_itr" localSheetId="3" hidden="1">100</definedName>
    <definedName name="solver_itr" localSheetId="0" hidden="1">2147483647</definedName>
    <definedName name="solver_itr" localSheetId="5" hidden="1">100</definedName>
    <definedName name="solver_itr" localSheetId="4" hidden="1">100</definedName>
    <definedName name="solver_itr" localSheetId="2" hidden="1">100</definedName>
    <definedName name="solver_itr" localSheetId="8" hidden="1">100</definedName>
    <definedName name="solver_itr" localSheetId="1" hidden="1">100</definedName>
    <definedName name="solver_lhs1" localSheetId="6" hidden="1">AORD1!$O$2</definedName>
    <definedName name="solver_lhs1" localSheetId="7" hidden="1">AORD2!$S$2</definedName>
    <definedName name="solver_lhs1" localSheetId="3" hidden="1">Burr!$B$9</definedName>
    <definedName name="solver_lhs1" localSheetId="0" hidden="1">Exp!$B$7</definedName>
    <definedName name="solver_lhs1" localSheetId="5" hidden="1">Frechet!$B$10</definedName>
    <definedName name="solver_lhs1" localSheetId="4" hidden="1">Gumbel!$B$9</definedName>
    <definedName name="solver_lhs1" localSheetId="2" hidden="1">Pareto!$B$8</definedName>
    <definedName name="solver_lhs1" localSheetId="8" hidden="1">'Tut Q5'!$U$6</definedName>
    <definedName name="solver_lhs1" localSheetId="1" hidden="1">Weibull!$B$8</definedName>
    <definedName name="solver_lhs2" localSheetId="6" hidden="1">AORD1!$O$3</definedName>
    <definedName name="solver_lhs2" localSheetId="7" hidden="1">AORD2!$S$3</definedName>
    <definedName name="solver_lhs2" localSheetId="3" hidden="1">Burr!$B$10</definedName>
    <definedName name="solver_lhs2" localSheetId="0" hidden="1">Exp!$B$7</definedName>
    <definedName name="solver_lhs2" localSheetId="5" hidden="1">Frechet!$B$11</definedName>
    <definedName name="solver_lhs2" localSheetId="2" hidden="1">Pareto!$B$9</definedName>
    <definedName name="solver_lhs2" localSheetId="8" hidden="1">'Tut Q5'!$U$9</definedName>
    <definedName name="solver_lhs2" localSheetId="1" hidden="1">Weibull!$B$9</definedName>
    <definedName name="solver_lhs3" localSheetId="6" hidden="1">AORD1!$X$4</definedName>
    <definedName name="solver_lhs3" localSheetId="7" hidden="1">AORD2!$AB$2</definedName>
    <definedName name="solver_lhs3" localSheetId="3" hidden="1">Burr!$B$11</definedName>
    <definedName name="solver_lhs3" localSheetId="5" hidden="1">Frechet!$B$9</definedName>
    <definedName name="solver_lin" localSheetId="6" hidden="1">2</definedName>
    <definedName name="solver_lin" localSheetId="7" hidden="1">2</definedName>
    <definedName name="solver_lin" localSheetId="3" hidden="1">2</definedName>
    <definedName name="solver_lin" localSheetId="0" hidden="1">2</definedName>
    <definedName name="solver_lin" localSheetId="5" hidden="1">2</definedName>
    <definedName name="solver_lin" localSheetId="4" hidden="1">2</definedName>
    <definedName name="solver_lin" localSheetId="2" hidden="1">2</definedName>
    <definedName name="solver_lin" localSheetId="8" hidden="1">2</definedName>
    <definedName name="solver_lin" localSheetId="1" hidden="1">2</definedName>
    <definedName name="solver_mip" localSheetId="7" hidden="1">2147483647</definedName>
    <definedName name="solver_mip" localSheetId="3" hidden="1">2147483647</definedName>
    <definedName name="solver_mip" localSheetId="0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ni" localSheetId="7" hidden="1">30</definedName>
    <definedName name="solver_mni" localSheetId="3" hidden="1">30</definedName>
    <definedName name="solver_mni" localSheetId="0" hidden="1">30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rt" localSheetId="7" hidden="1">0.075</definedName>
    <definedName name="solver_mrt" localSheetId="3" hidden="1">0.075</definedName>
    <definedName name="solver_mrt" localSheetId="0" hidden="1">0.075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sl" localSheetId="7" hidden="1">2</definedName>
    <definedName name="solver_msl" localSheetId="3" hidden="1">2</definedName>
    <definedName name="solver_msl" localSheetId="0" hidden="1">2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neg" localSheetId="6" hidden="1">2</definedName>
    <definedName name="solver_neg" localSheetId="7" hidden="1">2</definedName>
    <definedName name="solver_neg" localSheetId="3" hidden="1">2</definedName>
    <definedName name="solver_neg" localSheetId="0" hidden="1">1</definedName>
    <definedName name="solver_neg" localSheetId="5" hidden="1">2</definedName>
    <definedName name="solver_neg" localSheetId="4" hidden="1">2</definedName>
    <definedName name="solver_neg" localSheetId="2" hidden="1">2</definedName>
    <definedName name="solver_neg" localSheetId="8" hidden="1">2</definedName>
    <definedName name="solver_neg" localSheetId="1" hidden="1">2</definedName>
    <definedName name="solver_nod" localSheetId="7" hidden="1">2147483647</definedName>
    <definedName name="solver_nod" localSheetId="3" hidden="1">2147483647</definedName>
    <definedName name="solver_nod" localSheetId="0" hidden="1">2147483647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um" localSheetId="6" hidden="1">2</definedName>
    <definedName name="solver_num" localSheetId="7" hidden="1">2</definedName>
    <definedName name="solver_num" localSheetId="3" hidden="1">3</definedName>
    <definedName name="solver_num" localSheetId="0" hidden="1">1</definedName>
    <definedName name="solver_num" localSheetId="5" hidden="1">3</definedName>
    <definedName name="solver_num" localSheetId="4" hidden="1">1</definedName>
    <definedName name="solver_num" localSheetId="2" hidden="1">2</definedName>
    <definedName name="solver_num" localSheetId="8" hidden="1">2</definedName>
    <definedName name="solver_num" localSheetId="1" hidden="1">2</definedName>
    <definedName name="solver_nwt" localSheetId="6" hidden="1">1</definedName>
    <definedName name="solver_nwt" localSheetId="7" hidden="1">1</definedName>
    <definedName name="solver_nwt" localSheetId="3" hidden="1">1</definedName>
    <definedName name="solver_nwt" localSheetId="0" hidden="1">1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8" hidden="1">1</definedName>
    <definedName name="solver_nwt" localSheetId="1" hidden="1">1</definedName>
    <definedName name="solver_opt" localSheetId="6" hidden="1">AORD1!$O$5</definedName>
    <definedName name="solver_opt" localSheetId="7" hidden="1">AORD2!$S$5</definedName>
    <definedName name="solver_opt" localSheetId="3" hidden="1">Burr!$B$13</definedName>
    <definedName name="solver_opt" localSheetId="0" hidden="1">Exp!$B$9</definedName>
    <definedName name="solver_opt" localSheetId="5" hidden="1">Frechet!$B$13</definedName>
    <definedName name="solver_opt" localSheetId="4" hidden="1">Gumbel!$B$11</definedName>
    <definedName name="solver_opt" localSheetId="2" hidden="1">Pareto!$B$11</definedName>
    <definedName name="solver_opt" localSheetId="8" hidden="1">'Tut Q5'!$U$12</definedName>
    <definedName name="solver_opt" localSheetId="1" hidden="1">Weibull!$B$11</definedName>
    <definedName name="solver_pre" localSheetId="6" hidden="1">0.000001</definedName>
    <definedName name="solver_pre" localSheetId="7" hidden="1">0.000001</definedName>
    <definedName name="solver_pre" localSheetId="3" hidden="1">0.000001</definedName>
    <definedName name="solver_pre" localSheetId="0" hidden="1">0.000001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8" hidden="1">0.000001</definedName>
    <definedName name="solver_pre" localSheetId="1" hidden="1">0.000001</definedName>
    <definedName name="solver_rbv" localSheetId="7" hidden="1">1</definedName>
    <definedName name="solver_rbv" localSheetId="3" hidden="1">1</definedName>
    <definedName name="solver_rbv" localSheetId="0" hidden="1">1</definedName>
    <definedName name="solver_rbv" localSheetId="5" hidden="1">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el1" localSheetId="6" hidden="1">3</definedName>
    <definedName name="solver_rel1" localSheetId="7" hidden="1">3</definedName>
    <definedName name="solver_rel1" localSheetId="3" hidden="1">3</definedName>
    <definedName name="solver_rel1" localSheetId="0" hidden="1">3</definedName>
    <definedName name="solver_rel1" localSheetId="5" hidden="1">3</definedName>
    <definedName name="solver_rel1" localSheetId="4" hidden="1">3</definedName>
    <definedName name="solver_rel1" localSheetId="2" hidden="1">3</definedName>
    <definedName name="solver_rel1" localSheetId="8" hidden="1">3</definedName>
    <definedName name="solver_rel1" localSheetId="1" hidden="1">3</definedName>
    <definedName name="solver_rel2" localSheetId="6" hidden="1">3</definedName>
    <definedName name="solver_rel2" localSheetId="7" hidden="1">3</definedName>
    <definedName name="solver_rel2" localSheetId="3" hidden="1">3</definedName>
    <definedName name="solver_rel2" localSheetId="0" hidden="1">3</definedName>
    <definedName name="solver_rel2" localSheetId="5" hidden="1">3</definedName>
    <definedName name="solver_rel2" localSheetId="2" hidden="1">3</definedName>
    <definedName name="solver_rel2" localSheetId="8" hidden="1">3</definedName>
    <definedName name="solver_rel2" localSheetId="1" hidden="1">3</definedName>
    <definedName name="solver_rel3" localSheetId="6" hidden="1">3</definedName>
    <definedName name="solver_rel3" localSheetId="7" hidden="1">1</definedName>
    <definedName name="solver_rel3" localSheetId="3" hidden="1">3</definedName>
    <definedName name="solver_rel3" localSheetId="5" hidden="1">1</definedName>
    <definedName name="solver_rhs1" localSheetId="6" hidden="1">0</definedName>
    <definedName name="solver_rhs1" localSheetId="7" hidden="1">0.0001</definedName>
    <definedName name="solver_rhs1" localSheetId="3" hidden="1">0</definedName>
    <definedName name="solver_rhs1" localSheetId="0" hidden="1">0</definedName>
    <definedName name="solver_rhs1" localSheetId="5" hidden="1">0</definedName>
    <definedName name="solver_rhs1" localSheetId="4" hidden="1">0</definedName>
    <definedName name="solver_rhs1" localSheetId="2" hidden="1">0</definedName>
    <definedName name="solver_rhs1" localSheetId="8" hidden="1">0.01</definedName>
    <definedName name="solver_rhs1" localSheetId="1" hidden="1">0</definedName>
    <definedName name="solver_rhs2" localSheetId="6" hidden="1">0</definedName>
    <definedName name="solver_rhs2" localSheetId="7" hidden="1">0.0001</definedName>
    <definedName name="solver_rhs2" localSheetId="3" hidden="1">0</definedName>
    <definedName name="solver_rhs2" localSheetId="0" hidden="1">0</definedName>
    <definedName name="solver_rhs2" localSheetId="5" hidden="1">0</definedName>
    <definedName name="solver_rhs2" localSheetId="2" hidden="1">0</definedName>
    <definedName name="solver_rhs2" localSheetId="8" hidden="1">1</definedName>
    <definedName name="solver_rhs2" localSheetId="1" hidden="1">0</definedName>
    <definedName name="solver_rhs3" localSheetId="6" hidden="1">0</definedName>
    <definedName name="solver_rhs3" localSheetId="7" hidden="1">14.2</definedName>
    <definedName name="solver_rhs3" localSheetId="3" hidden="1">0.01</definedName>
    <definedName name="solver_rhs3" localSheetId="5" hidden="1">0.187</definedName>
    <definedName name="solver_rlx" localSheetId="7" hidden="1">1</definedName>
    <definedName name="solver_rlx" localSheetId="3" hidden="1">1</definedName>
    <definedName name="solver_rlx" localSheetId="0" hidden="1">1</definedName>
    <definedName name="solver_rlx" localSheetId="5" hidden="1">1</definedName>
    <definedName name="solver_rlx" localSheetId="4" hidden="1">1</definedName>
    <definedName name="solver_rlx" localSheetId="2" hidden="1">1</definedName>
    <definedName name="solver_rlx" localSheetId="1" hidden="1">1</definedName>
    <definedName name="solver_rsd" localSheetId="7" hidden="1">0</definedName>
    <definedName name="solver_rsd" localSheetId="3" hidden="1">0</definedName>
    <definedName name="solver_rsd" localSheetId="0" hidden="1">0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scl" localSheetId="6" hidden="1">2</definedName>
    <definedName name="solver_scl" localSheetId="7" hidden="1">2</definedName>
    <definedName name="solver_scl" localSheetId="3" hidden="1">2</definedName>
    <definedName name="solver_scl" localSheetId="0" hidden="1">2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8" hidden="1">2</definedName>
    <definedName name="solver_scl" localSheetId="1" hidden="1">2</definedName>
    <definedName name="solver_sho" localSheetId="6" hidden="1">2</definedName>
    <definedName name="solver_sho" localSheetId="7" hidden="1">2</definedName>
    <definedName name="solver_sho" localSheetId="3" hidden="1">2</definedName>
    <definedName name="solver_sho" localSheetId="0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8" hidden="1">2</definedName>
    <definedName name="solver_sho" localSheetId="1" hidden="1">2</definedName>
    <definedName name="solver_ssz" localSheetId="7" hidden="1">100</definedName>
    <definedName name="solver_ssz" localSheetId="3" hidden="1">100</definedName>
    <definedName name="solver_ssz" localSheetId="0" hidden="1">0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tim" localSheetId="6" hidden="1">100</definedName>
    <definedName name="solver_tim" localSheetId="7" hidden="1">100</definedName>
    <definedName name="solver_tim" localSheetId="3" hidden="1">100</definedName>
    <definedName name="solver_tim" localSheetId="0" hidden="1">2147483647</definedName>
    <definedName name="solver_tim" localSheetId="5" hidden="1">100</definedName>
    <definedName name="solver_tim" localSheetId="4" hidden="1">100</definedName>
    <definedName name="solver_tim" localSheetId="2" hidden="1">100</definedName>
    <definedName name="solver_tim" localSheetId="8" hidden="1">100</definedName>
    <definedName name="solver_tim" localSheetId="1" hidden="1">100</definedName>
    <definedName name="solver_tol" localSheetId="6" hidden="1">0.05</definedName>
    <definedName name="solver_tol" localSheetId="7" hidden="1">0.05</definedName>
    <definedName name="solver_tol" localSheetId="3" hidden="1">0.05</definedName>
    <definedName name="solver_tol" localSheetId="0" hidden="1">0.05</definedName>
    <definedName name="solver_tol" localSheetId="5" hidden="1">0.05</definedName>
    <definedName name="solver_tol" localSheetId="4" hidden="1">0.05</definedName>
    <definedName name="solver_tol" localSheetId="2" hidden="1">0.05</definedName>
    <definedName name="solver_tol" localSheetId="8" hidden="1">0.05</definedName>
    <definedName name="solver_tol" localSheetId="1" hidden="1">0.05</definedName>
    <definedName name="solver_typ" localSheetId="6" hidden="1">1</definedName>
    <definedName name="solver_typ" localSheetId="7" hidden="1">1</definedName>
    <definedName name="solver_typ" localSheetId="3" hidden="1">1</definedName>
    <definedName name="solver_typ" localSheetId="0" hidden="1">1</definedName>
    <definedName name="solver_typ" localSheetId="5" hidden="1">1</definedName>
    <definedName name="solver_typ" localSheetId="4" hidden="1">1</definedName>
    <definedName name="solver_typ" localSheetId="2" hidden="1">1</definedName>
    <definedName name="solver_typ" localSheetId="8" hidden="1">1</definedName>
    <definedName name="solver_typ" localSheetId="1" hidden="1">1</definedName>
    <definedName name="solver_val" localSheetId="6" hidden="1">0</definedName>
    <definedName name="solver_val" localSheetId="7" hidden="1">0</definedName>
    <definedName name="solver_val" localSheetId="3" hidden="1">0</definedName>
    <definedName name="solver_val" localSheetId="0" hidden="1">0</definedName>
    <definedName name="solver_val" localSheetId="5" hidden="1">0</definedName>
    <definedName name="solver_val" localSheetId="4" hidden="1">0</definedName>
    <definedName name="solver_val" localSheetId="2" hidden="1">0</definedName>
    <definedName name="solver_val" localSheetId="8" hidden="1">0</definedName>
    <definedName name="solver_val" localSheetId="1" hidden="1">0</definedName>
    <definedName name="solver_ver" localSheetId="7" hidden="1">3</definedName>
    <definedName name="solver_ver" localSheetId="3" hidden="1">3</definedName>
    <definedName name="solver_ver" localSheetId="0" hidden="1">3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E10" i="2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4" i="4"/>
  <c r="AF20" i="12"/>
  <c r="AF19" i="12"/>
  <c r="AF18" i="12"/>
  <c r="AF17" i="12"/>
  <c r="AF6" i="12"/>
  <c r="I64" i="12"/>
  <c r="J64" i="12" s="1"/>
  <c r="I65" i="12"/>
  <c r="J65" i="12" s="1"/>
  <c r="Q65" i="12" s="1"/>
  <c r="R65" i="12" s="1"/>
  <c r="I66" i="12"/>
  <c r="J66" i="12" s="1"/>
  <c r="Q66" i="12" s="1"/>
  <c r="R66" i="12" s="1"/>
  <c r="I3" i="12"/>
  <c r="J3" i="12" s="1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AG33" i="8"/>
  <c r="V66" i="12" l="1"/>
  <c r="V65" i="12"/>
  <c r="B11" i="12"/>
  <c r="B8" i="12"/>
  <c r="U17" i="12"/>
  <c r="W65" i="12" s="1"/>
  <c r="Q4" i="12"/>
  <c r="R4" i="12" s="1"/>
  <c r="V5" i="12"/>
  <c r="V6" i="12"/>
  <c r="Q7" i="12"/>
  <c r="R7" i="12" s="1"/>
  <c r="Q8" i="12"/>
  <c r="R8" i="12" s="1"/>
  <c r="V9" i="12"/>
  <c r="V10" i="12"/>
  <c r="Q11" i="12"/>
  <c r="R11" i="12" s="1"/>
  <c r="Q12" i="12"/>
  <c r="R12" i="12" s="1"/>
  <c r="V13" i="12"/>
  <c r="V14" i="12"/>
  <c r="Q15" i="12"/>
  <c r="R15" i="12" s="1"/>
  <c r="Q16" i="12"/>
  <c r="R16" i="12" s="1"/>
  <c r="V17" i="12"/>
  <c r="V18" i="12"/>
  <c r="Q19" i="12"/>
  <c r="R19" i="12" s="1"/>
  <c r="V20" i="12"/>
  <c r="V21" i="12"/>
  <c r="Q22" i="12"/>
  <c r="R22" i="12" s="1"/>
  <c r="V23" i="12"/>
  <c r="V24" i="12"/>
  <c r="V25" i="12"/>
  <c r="Q26" i="12"/>
  <c r="R26" i="12" s="1"/>
  <c r="Q27" i="12"/>
  <c r="R27" i="12" s="1"/>
  <c r="V28" i="12"/>
  <c r="V29" i="12"/>
  <c r="Q30" i="12"/>
  <c r="R30" i="12" s="1"/>
  <c r="Q31" i="12"/>
  <c r="R31" i="12" s="1"/>
  <c r="Q32" i="12"/>
  <c r="R32" i="12" s="1"/>
  <c r="V33" i="12"/>
  <c r="V34" i="12"/>
  <c r="Q35" i="12"/>
  <c r="R35" i="12" s="1"/>
  <c r="Q36" i="12"/>
  <c r="R36" i="12" s="1"/>
  <c r="V37" i="12"/>
  <c r="V38" i="12"/>
  <c r="Q39" i="12"/>
  <c r="R39" i="12" s="1"/>
  <c r="Q40" i="12"/>
  <c r="R40" i="12" s="1"/>
  <c r="V41" i="12"/>
  <c r="V42" i="12"/>
  <c r="Q43" i="12"/>
  <c r="R43" i="12" s="1"/>
  <c r="Q44" i="12"/>
  <c r="R44" i="12" s="1"/>
  <c r="V45" i="12"/>
  <c r="V46" i="12"/>
  <c r="Q47" i="12"/>
  <c r="R47" i="12" s="1"/>
  <c r="Q48" i="12"/>
  <c r="R48" i="12" s="1"/>
  <c r="V49" i="12"/>
  <c r="V50" i="12"/>
  <c r="Q51" i="12"/>
  <c r="R51" i="12" s="1"/>
  <c r="Q52" i="12"/>
  <c r="R52" i="12" s="1"/>
  <c r="V53" i="12"/>
  <c r="V54" i="12"/>
  <c r="Q55" i="12"/>
  <c r="R55" i="12" s="1"/>
  <c r="Q56" i="12"/>
  <c r="R56" i="12" s="1"/>
  <c r="V57" i="12"/>
  <c r="V58" i="12"/>
  <c r="Q59" i="12"/>
  <c r="R59" i="12" s="1"/>
  <c r="Q60" i="12"/>
  <c r="R60" i="12" s="1"/>
  <c r="V61" i="12"/>
  <c r="V62" i="12"/>
  <c r="Q63" i="12"/>
  <c r="R63" i="12" s="1"/>
  <c r="Q64" i="12"/>
  <c r="R64" i="12" s="1"/>
  <c r="V3" i="12"/>
  <c r="W66" i="12" l="1"/>
  <c r="Q33" i="12"/>
  <c r="R33" i="12" s="1"/>
  <c r="Q17" i="12"/>
  <c r="R17" i="12" s="1"/>
  <c r="W28" i="12"/>
  <c r="W24" i="12"/>
  <c r="W20" i="12"/>
  <c r="Q34" i="12"/>
  <c r="R34" i="12" s="1"/>
  <c r="Q18" i="12"/>
  <c r="R18" i="12" s="1"/>
  <c r="V22" i="12"/>
  <c r="W22" i="12" s="1"/>
  <c r="Q25" i="12"/>
  <c r="R25" i="12" s="1"/>
  <c r="V26" i="12"/>
  <c r="W26" i="12" s="1"/>
  <c r="W29" i="12"/>
  <c r="W21" i="12"/>
  <c r="V27" i="12"/>
  <c r="W27" i="12" s="1"/>
  <c r="V30" i="12"/>
  <c r="W30" i="12" s="1"/>
  <c r="V19" i="12"/>
  <c r="W19" i="12" s="1"/>
  <c r="W23" i="12"/>
  <c r="Q28" i="12"/>
  <c r="R28" i="12" s="1"/>
  <c r="Q20" i="12"/>
  <c r="R20" i="12" s="1"/>
  <c r="Q23" i="12"/>
  <c r="R23" i="12" s="1"/>
  <c r="W25" i="12"/>
  <c r="Q29" i="12"/>
  <c r="R29" i="12" s="1"/>
  <c r="Q24" i="12"/>
  <c r="R24" i="12" s="1"/>
  <c r="Q21" i="12"/>
  <c r="R21" i="12" s="1"/>
  <c r="Q62" i="12"/>
  <c r="R62" i="12" s="1"/>
  <c r="Q38" i="12"/>
  <c r="R38" i="12" s="1"/>
  <c r="Q6" i="12"/>
  <c r="R6" i="12" s="1"/>
  <c r="Q46" i="12"/>
  <c r="R46" i="12" s="1"/>
  <c r="Q10" i="12"/>
  <c r="R10" i="12" s="1"/>
  <c r="Q54" i="12"/>
  <c r="R54" i="12" s="1"/>
  <c r="Q50" i="12"/>
  <c r="R50" i="12" s="1"/>
  <c r="Q58" i="12"/>
  <c r="R58" i="12" s="1"/>
  <c r="Q42" i="12"/>
  <c r="R42" i="12" s="1"/>
  <c r="Q14" i="12"/>
  <c r="R14" i="12" s="1"/>
  <c r="Q3" i="12"/>
  <c r="R3" i="12" s="1"/>
  <c r="Q61" i="12"/>
  <c r="R61" i="12" s="1"/>
  <c r="Q57" i="12"/>
  <c r="R57" i="12" s="1"/>
  <c r="Q53" i="12"/>
  <c r="R53" i="12" s="1"/>
  <c r="Q49" i="12"/>
  <c r="R49" i="12" s="1"/>
  <c r="Q45" i="12"/>
  <c r="R45" i="12" s="1"/>
  <c r="Q41" i="12"/>
  <c r="R41" i="12" s="1"/>
  <c r="Q37" i="12"/>
  <c r="R37" i="12" s="1"/>
  <c r="Q13" i="12"/>
  <c r="R13" i="12" s="1"/>
  <c r="Q9" i="12"/>
  <c r="R9" i="12" s="1"/>
  <c r="Q5" i="12"/>
  <c r="R5" i="12" s="1"/>
  <c r="V63" i="12"/>
  <c r="W63" i="12" s="1"/>
  <c r="V59" i="12"/>
  <c r="W59" i="12" s="1"/>
  <c r="V55" i="12"/>
  <c r="V51" i="12"/>
  <c r="W51" i="12" s="1"/>
  <c r="V47" i="12"/>
  <c r="W47" i="12" s="1"/>
  <c r="V43" i="12"/>
  <c r="W43" i="12" s="1"/>
  <c r="V39" i="12"/>
  <c r="W39" i="12" s="1"/>
  <c r="V35" i="12"/>
  <c r="W35" i="12" s="1"/>
  <c r="V31" i="12"/>
  <c r="W31" i="12" s="1"/>
  <c r="V15" i="12"/>
  <c r="W15" i="12" s="1"/>
  <c r="V11" i="12"/>
  <c r="W11" i="12" s="1"/>
  <c r="V7" i="12"/>
  <c r="W7" i="12" s="1"/>
  <c r="V64" i="12"/>
  <c r="W64" i="12" s="1"/>
  <c r="V60" i="12"/>
  <c r="W60" i="12" s="1"/>
  <c r="V56" i="12"/>
  <c r="W56" i="12" s="1"/>
  <c r="V52" i="12"/>
  <c r="W52" i="12" s="1"/>
  <c r="V48" i="12"/>
  <c r="W48" i="12" s="1"/>
  <c r="V44" i="12"/>
  <c r="W44" i="12" s="1"/>
  <c r="V40" i="12"/>
  <c r="W40" i="12" s="1"/>
  <c r="V36" i="12"/>
  <c r="W36" i="12" s="1"/>
  <c r="V32" i="12"/>
  <c r="W32" i="12" s="1"/>
  <c r="V16" i="12"/>
  <c r="W16" i="12" s="1"/>
  <c r="V12" i="12"/>
  <c r="W12" i="12" s="1"/>
  <c r="V8" i="12"/>
  <c r="W8" i="12" s="1"/>
  <c r="V4" i="12"/>
  <c r="W4" i="12" s="1"/>
  <c r="W3" i="12"/>
  <c r="W61" i="12"/>
  <c r="W57" i="12"/>
  <c r="W53" i="12"/>
  <c r="W49" i="12"/>
  <c r="W45" i="12"/>
  <c r="W41" i="12"/>
  <c r="W37" i="12"/>
  <c r="W33" i="12"/>
  <c r="W17" i="12"/>
  <c r="W13" i="12"/>
  <c r="W9" i="12"/>
  <c r="W5" i="12"/>
  <c r="W62" i="12"/>
  <c r="W58" i="12"/>
  <c r="W54" i="12"/>
  <c r="W50" i="12"/>
  <c r="W46" i="12"/>
  <c r="W42" i="12"/>
  <c r="W38" i="12"/>
  <c r="W34" i="12"/>
  <c r="W18" i="12"/>
  <c r="W14" i="12"/>
  <c r="W10" i="12"/>
  <c r="W6" i="12"/>
  <c r="W55" i="12"/>
  <c r="G71" i="8"/>
  <c r="V71" i="8" s="1"/>
  <c r="G70" i="8"/>
  <c r="X70" i="8" s="1"/>
  <c r="Y70" i="8" s="1"/>
  <c r="G69" i="8"/>
  <c r="X69" i="8" s="1"/>
  <c r="Y69" i="8" s="1"/>
  <c r="G68" i="8"/>
  <c r="AA68" i="8" s="1"/>
  <c r="AB68" i="8" s="1"/>
  <c r="G67" i="8"/>
  <c r="V67" i="8" s="1"/>
  <c r="G66" i="8"/>
  <c r="X66" i="8" s="1"/>
  <c r="Y66" i="8" s="1"/>
  <c r="G65" i="8"/>
  <c r="G64" i="8"/>
  <c r="AA64" i="8" s="1"/>
  <c r="AB64" i="8" s="1"/>
  <c r="G63" i="8"/>
  <c r="V63" i="8" s="1"/>
  <c r="G62" i="8"/>
  <c r="X62" i="8" s="1"/>
  <c r="Y62" i="8" s="1"/>
  <c r="G61" i="8"/>
  <c r="G60" i="8"/>
  <c r="AA60" i="8" s="1"/>
  <c r="AB60" i="8" s="1"/>
  <c r="G59" i="8"/>
  <c r="V59" i="8" s="1"/>
  <c r="G58" i="8"/>
  <c r="X58" i="8" s="1"/>
  <c r="Y58" i="8" s="1"/>
  <c r="G57" i="8"/>
  <c r="X57" i="8" s="1"/>
  <c r="Y57" i="8" s="1"/>
  <c r="G56" i="8"/>
  <c r="AA56" i="8" s="1"/>
  <c r="AB56" i="8" s="1"/>
  <c r="G55" i="8"/>
  <c r="V55" i="8" s="1"/>
  <c r="G54" i="8"/>
  <c r="X54" i="8" s="1"/>
  <c r="Y54" i="8" s="1"/>
  <c r="G53" i="8"/>
  <c r="X53" i="8" s="1"/>
  <c r="Y53" i="8" s="1"/>
  <c r="G52" i="8"/>
  <c r="AA52" i="8" s="1"/>
  <c r="AB52" i="8" s="1"/>
  <c r="G51" i="8"/>
  <c r="V51" i="8" s="1"/>
  <c r="G50" i="8"/>
  <c r="X50" i="8" s="1"/>
  <c r="Y50" i="8" s="1"/>
  <c r="G49" i="8"/>
  <c r="G48" i="8"/>
  <c r="AA48" i="8" s="1"/>
  <c r="AB48" i="8" s="1"/>
  <c r="G47" i="8"/>
  <c r="V47" i="8" s="1"/>
  <c r="G46" i="8"/>
  <c r="X46" i="8" s="1"/>
  <c r="Y46" i="8" s="1"/>
  <c r="G45" i="8"/>
  <c r="G44" i="8"/>
  <c r="AA44" i="8" s="1"/>
  <c r="AB44" i="8" s="1"/>
  <c r="G43" i="8"/>
  <c r="S43" i="8" s="1"/>
  <c r="G42" i="8"/>
  <c r="S42" i="8" s="1"/>
  <c r="G41" i="8"/>
  <c r="G40" i="8"/>
  <c r="G39" i="8"/>
  <c r="X39" i="8" s="1"/>
  <c r="Y39" i="8" s="1"/>
  <c r="G38" i="8"/>
  <c r="AA38" i="8" s="1"/>
  <c r="AB38" i="8" s="1"/>
  <c r="G37" i="8"/>
  <c r="G36" i="8"/>
  <c r="G35" i="8"/>
  <c r="AA35" i="8" s="1"/>
  <c r="AB35" i="8" s="1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M12" i="8" s="1"/>
  <c r="G11" i="8"/>
  <c r="G10" i="8"/>
  <c r="G9" i="8"/>
  <c r="AG34" i="8"/>
  <c r="AG32" i="8"/>
  <c r="AG27" i="8"/>
  <c r="AG26" i="8"/>
  <c r="AC34" i="7"/>
  <c r="AC33" i="7"/>
  <c r="AC32" i="7"/>
  <c r="AC27" i="7"/>
  <c r="AC26" i="7"/>
  <c r="AC21" i="7"/>
  <c r="AC20" i="7"/>
  <c r="AC19" i="7"/>
  <c r="AC14" i="7"/>
  <c r="AC13" i="7"/>
  <c r="AC8" i="7"/>
  <c r="AC7" i="7"/>
  <c r="AC2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9" i="7"/>
  <c r="E16" i="6"/>
  <c r="F16" i="6" s="1"/>
  <c r="E32" i="6"/>
  <c r="F32" i="6" s="1"/>
  <c r="E40" i="6"/>
  <c r="F40" i="6" s="1"/>
  <c r="E44" i="6"/>
  <c r="F44" i="6" s="1"/>
  <c r="D5" i="6"/>
  <c r="E5" i="6" s="1"/>
  <c r="F5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D17" i="6"/>
  <c r="E17" i="6" s="1"/>
  <c r="F17" i="6" s="1"/>
  <c r="D18" i="6"/>
  <c r="E18" i="6" s="1"/>
  <c r="F18" i="6" s="1"/>
  <c r="D19" i="6"/>
  <c r="E19" i="6" s="1"/>
  <c r="F19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D41" i="6"/>
  <c r="E41" i="6" s="1"/>
  <c r="F41" i="6" s="1"/>
  <c r="D42" i="6"/>
  <c r="E42" i="6" s="1"/>
  <c r="F42" i="6" s="1"/>
  <c r="D43" i="6"/>
  <c r="E43" i="6" s="1"/>
  <c r="F43" i="6" s="1"/>
  <c r="D44" i="6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4" i="6"/>
  <c r="E4" i="6" s="1"/>
  <c r="F4" i="6" s="1"/>
  <c r="E17" i="5"/>
  <c r="F17" i="5" s="1"/>
  <c r="E29" i="5"/>
  <c r="F29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4" i="5"/>
  <c r="E4" i="5" s="1"/>
  <c r="F4" i="5" s="1"/>
  <c r="E19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4" i="3"/>
  <c r="E4" i="3" s="1"/>
  <c r="E21" i="2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D9" i="2"/>
  <c r="E9" i="2" s="1"/>
  <c r="D8" i="2"/>
  <c r="E8" i="2" s="1"/>
  <c r="D7" i="2"/>
  <c r="E7" i="2" s="1"/>
  <c r="D6" i="2"/>
  <c r="E6" i="2" s="1"/>
  <c r="D5" i="2"/>
  <c r="E5" i="2" s="1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4" i="1"/>
  <c r="E4" i="1" s="1"/>
  <c r="V9" i="8" l="1"/>
  <c r="G6" i="8"/>
  <c r="U12" i="12"/>
  <c r="U15" i="12" s="1"/>
  <c r="P9" i="12"/>
  <c r="P12" i="12" s="1"/>
  <c r="B21" i="2"/>
  <c r="V54" i="8"/>
  <c r="V50" i="8"/>
  <c r="V46" i="8"/>
  <c r="B23" i="2"/>
  <c r="B17" i="6"/>
  <c r="AA71" i="8"/>
  <c r="AB71" i="8" s="1"/>
  <c r="AA67" i="8"/>
  <c r="AB67" i="8" s="1"/>
  <c r="AA63" i="8"/>
  <c r="AB63" i="8" s="1"/>
  <c r="AA59" i="8"/>
  <c r="AB59" i="8" s="1"/>
  <c r="E4" i="2"/>
  <c r="B11" i="2" s="1"/>
  <c r="B13" i="2" s="1"/>
  <c r="S71" i="8"/>
  <c r="S67" i="8"/>
  <c r="S63" i="8"/>
  <c r="S59" i="8"/>
  <c r="AA55" i="8"/>
  <c r="AB55" i="8" s="1"/>
  <c r="AA51" i="8"/>
  <c r="AB51" i="8" s="1"/>
  <c r="AA47" i="8"/>
  <c r="AB47" i="8" s="1"/>
  <c r="AA43" i="8"/>
  <c r="AB43" i="8" s="1"/>
  <c r="V70" i="8"/>
  <c r="V66" i="8"/>
  <c r="V62" i="8"/>
  <c r="V58" i="8"/>
  <c r="S55" i="8"/>
  <c r="S51" i="8"/>
  <c r="S47" i="8"/>
  <c r="B13" i="4"/>
  <c r="B15" i="4" s="1"/>
  <c r="B11" i="3"/>
  <c r="B13" i="3" s="1"/>
  <c r="X11" i="8"/>
  <c r="Y11" i="8" s="1"/>
  <c r="P11" i="8"/>
  <c r="S11" i="8"/>
  <c r="AA11" i="8"/>
  <c r="AB11" i="8" s="1"/>
  <c r="M11" i="8"/>
  <c r="V11" i="8"/>
  <c r="X15" i="8"/>
  <c r="Y15" i="8" s="1"/>
  <c r="P15" i="8"/>
  <c r="S15" i="8"/>
  <c r="AA15" i="8"/>
  <c r="AB15" i="8" s="1"/>
  <c r="M15" i="8"/>
  <c r="V15" i="8"/>
  <c r="X19" i="8"/>
  <c r="Y19" i="8" s="1"/>
  <c r="P19" i="8"/>
  <c r="S19" i="8"/>
  <c r="AA19" i="8"/>
  <c r="AB19" i="8" s="1"/>
  <c r="M19" i="8"/>
  <c r="V19" i="8"/>
  <c r="W9" i="7"/>
  <c r="X9" i="7" s="1"/>
  <c r="L9" i="7"/>
  <c r="I9" i="7"/>
  <c r="O9" i="7"/>
  <c r="I27" i="7"/>
  <c r="L27" i="7"/>
  <c r="I23" i="7"/>
  <c r="L23" i="7"/>
  <c r="W23" i="7"/>
  <c r="X23" i="7" s="1"/>
  <c r="I19" i="7"/>
  <c r="L19" i="7"/>
  <c r="I15" i="7"/>
  <c r="L15" i="7"/>
  <c r="I11" i="7"/>
  <c r="L11" i="7"/>
  <c r="B21" i="1"/>
  <c r="M9" i="8"/>
  <c r="G4" i="8"/>
  <c r="P9" i="8"/>
  <c r="G2" i="8"/>
  <c r="AA9" i="8"/>
  <c r="AB9" i="8" s="1"/>
  <c r="X9" i="8"/>
  <c r="Y9" i="8" s="1"/>
  <c r="AC6" i="8"/>
  <c r="S9" i="8"/>
  <c r="S13" i="8"/>
  <c r="AA13" i="8"/>
  <c r="AB13" i="8" s="1"/>
  <c r="M13" i="8"/>
  <c r="V13" i="8"/>
  <c r="X13" i="8"/>
  <c r="Y13" i="8" s="1"/>
  <c r="P13" i="8"/>
  <c r="S17" i="8"/>
  <c r="AA17" i="8"/>
  <c r="AB17" i="8" s="1"/>
  <c r="M17" i="8"/>
  <c r="V17" i="8"/>
  <c r="X17" i="8"/>
  <c r="Y17" i="8" s="1"/>
  <c r="P17" i="8"/>
  <c r="S21" i="8"/>
  <c r="AA21" i="8"/>
  <c r="AB21" i="8" s="1"/>
  <c r="M21" i="8"/>
  <c r="V21" i="8"/>
  <c r="X21" i="8"/>
  <c r="Y21" i="8" s="1"/>
  <c r="P21" i="8"/>
  <c r="S25" i="8"/>
  <c r="AA25" i="8"/>
  <c r="AB25" i="8" s="1"/>
  <c r="M25" i="8"/>
  <c r="V25" i="8"/>
  <c r="X25" i="8"/>
  <c r="Y25" i="8" s="1"/>
  <c r="P25" i="8"/>
  <c r="S29" i="8"/>
  <c r="AA29" i="8"/>
  <c r="AB29" i="8" s="1"/>
  <c r="M29" i="8"/>
  <c r="V29" i="8"/>
  <c r="X29" i="8"/>
  <c r="Y29" i="8" s="1"/>
  <c r="P29" i="8"/>
  <c r="S33" i="8"/>
  <c r="AA33" i="8"/>
  <c r="AB33" i="8" s="1"/>
  <c r="M33" i="8"/>
  <c r="V33" i="8"/>
  <c r="X33" i="8"/>
  <c r="Y33" i="8" s="1"/>
  <c r="P33" i="8"/>
  <c r="S37" i="8"/>
  <c r="M37" i="8"/>
  <c r="V37" i="8"/>
  <c r="P37" i="8"/>
  <c r="AA37" i="8"/>
  <c r="AB37" i="8" s="1"/>
  <c r="X37" i="8"/>
  <c r="Y37" i="8" s="1"/>
  <c r="M41" i="8"/>
  <c r="P41" i="8"/>
  <c r="V41" i="8"/>
  <c r="X41" i="8"/>
  <c r="Y41" i="8" s="1"/>
  <c r="S41" i="8"/>
  <c r="M45" i="8"/>
  <c r="P45" i="8"/>
  <c r="S45" i="8"/>
  <c r="AA45" i="8"/>
  <c r="AB45" i="8" s="1"/>
  <c r="V45" i="8"/>
  <c r="M49" i="8"/>
  <c r="P49" i="8"/>
  <c r="S49" i="8"/>
  <c r="AA49" i="8"/>
  <c r="AB49" i="8" s="1"/>
  <c r="V49" i="8"/>
  <c r="M53" i="8"/>
  <c r="P53" i="8"/>
  <c r="S53" i="8"/>
  <c r="AA53" i="8"/>
  <c r="AB53" i="8" s="1"/>
  <c r="V53" i="8"/>
  <c r="M57" i="8"/>
  <c r="P57" i="8"/>
  <c r="S57" i="8"/>
  <c r="AA57" i="8"/>
  <c r="AB57" i="8" s="1"/>
  <c r="V57" i="8"/>
  <c r="M61" i="8"/>
  <c r="P61" i="8"/>
  <c r="S61" i="8"/>
  <c r="AA61" i="8"/>
  <c r="AB61" i="8" s="1"/>
  <c r="V61" i="8"/>
  <c r="M65" i="8"/>
  <c r="P65" i="8"/>
  <c r="S65" i="8"/>
  <c r="AA65" i="8"/>
  <c r="AB65" i="8" s="1"/>
  <c r="V65" i="8"/>
  <c r="M69" i="8"/>
  <c r="P69" i="8"/>
  <c r="S69" i="8"/>
  <c r="AA69" i="8"/>
  <c r="AB69" i="8" s="1"/>
  <c r="V69" i="8"/>
  <c r="X65" i="8"/>
  <c r="Y65" i="8" s="1"/>
  <c r="X49" i="8"/>
  <c r="Y49" i="8" s="1"/>
  <c r="B19" i="1"/>
  <c r="B23" i="3"/>
  <c r="B21" i="3"/>
  <c r="L29" i="7"/>
  <c r="I29" i="7"/>
  <c r="L25" i="7"/>
  <c r="I25" i="7"/>
  <c r="L21" i="7"/>
  <c r="I21" i="7"/>
  <c r="L17" i="7"/>
  <c r="I17" i="7"/>
  <c r="L13" i="7"/>
  <c r="I13" i="7"/>
  <c r="X61" i="8"/>
  <c r="Y61" i="8" s="1"/>
  <c r="X45" i="8"/>
  <c r="Y45" i="8" s="1"/>
  <c r="AA41" i="8"/>
  <c r="AB41" i="8" s="1"/>
  <c r="T30" i="7"/>
  <c r="U30" i="7" s="1"/>
  <c r="L30" i="7"/>
  <c r="I30" i="7"/>
  <c r="T26" i="7"/>
  <c r="U26" i="7" s="1"/>
  <c r="L26" i="7"/>
  <c r="I26" i="7"/>
  <c r="T22" i="7"/>
  <c r="U22" i="7" s="1"/>
  <c r="L22" i="7"/>
  <c r="I22" i="7"/>
  <c r="T18" i="7"/>
  <c r="U18" i="7" s="1"/>
  <c r="L18" i="7"/>
  <c r="I18" i="7"/>
  <c r="T14" i="7"/>
  <c r="U14" i="7" s="1"/>
  <c r="L14" i="7"/>
  <c r="I14" i="7"/>
  <c r="T10" i="7"/>
  <c r="U10" i="7" s="1"/>
  <c r="L10" i="7"/>
  <c r="I10" i="7"/>
  <c r="V12" i="8"/>
  <c r="X12" i="8"/>
  <c r="Y12" i="8" s="1"/>
  <c r="P12" i="8"/>
  <c r="AA12" i="8"/>
  <c r="AB12" i="8" s="1"/>
  <c r="S12" i="8"/>
  <c r="M16" i="8"/>
  <c r="V16" i="8"/>
  <c r="X16" i="8"/>
  <c r="Y16" i="8" s="1"/>
  <c r="P16" i="8"/>
  <c r="AA16" i="8"/>
  <c r="AB16" i="8" s="1"/>
  <c r="S16" i="8"/>
  <c r="M20" i="8"/>
  <c r="V20" i="8"/>
  <c r="X20" i="8"/>
  <c r="Y20" i="8" s="1"/>
  <c r="P20" i="8"/>
  <c r="AA20" i="8"/>
  <c r="AB20" i="8" s="1"/>
  <c r="S20" i="8"/>
  <c r="M24" i="8"/>
  <c r="V24" i="8"/>
  <c r="X24" i="8"/>
  <c r="Y24" i="8" s="1"/>
  <c r="P24" i="8"/>
  <c r="AA24" i="8"/>
  <c r="AB24" i="8" s="1"/>
  <c r="S24" i="8"/>
  <c r="M28" i="8"/>
  <c r="V28" i="8"/>
  <c r="X28" i="8"/>
  <c r="Y28" i="8" s="1"/>
  <c r="P28" i="8"/>
  <c r="AA28" i="8"/>
  <c r="AB28" i="8" s="1"/>
  <c r="S28" i="8"/>
  <c r="M32" i="8"/>
  <c r="V32" i="8"/>
  <c r="X32" i="8"/>
  <c r="Y32" i="8" s="1"/>
  <c r="P32" i="8"/>
  <c r="AA32" i="8"/>
  <c r="AB32" i="8" s="1"/>
  <c r="S32" i="8"/>
  <c r="M36" i="8"/>
  <c r="V36" i="8"/>
  <c r="X36" i="8"/>
  <c r="Y36" i="8" s="1"/>
  <c r="P36" i="8"/>
  <c r="S36" i="8"/>
  <c r="M40" i="8"/>
  <c r="P40" i="8"/>
  <c r="S40" i="8"/>
  <c r="M44" i="8"/>
  <c r="P44" i="8"/>
  <c r="M48" i="8"/>
  <c r="P48" i="8"/>
  <c r="M52" i="8"/>
  <c r="P52" i="8"/>
  <c r="M56" i="8"/>
  <c r="P56" i="8"/>
  <c r="M60" i="8"/>
  <c r="P60" i="8"/>
  <c r="M64" i="8"/>
  <c r="P64" i="8"/>
  <c r="M68" i="8"/>
  <c r="P68" i="8"/>
  <c r="S68" i="8"/>
  <c r="S64" i="8"/>
  <c r="S60" i="8"/>
  <c r="S56" i="8"/>
  <c r="S52" i="8"/>
  <c r="S48" i="8"/>
  <c r="S44" i="8"/>
  <c r="AA39" i="8"/>
  <c r="AB39" i="8" s="1"/>
  <c r="AA40" i="8"/>
  <c r="AB40" i="8" s="1"/>
  <c r="AA36" i="8"/>
  <c r="AB36" i="8" s="1"/>
  <c r="R28" i="7"/>
  <c r="I28" i="7"/>
  <c r="L28" i="7"/>
  <c r="R24" i="7"/>
  <c r="I24" i="7"/>
  <c r="L24" i="7"/>
  <c r="R20" i="7"/>
  <c r="I20" i="7"/>
  <c r="L20" i="7"/>
  <c r="R16" i="7"/>
  <c r="I16" i="7"/>
  <c r="L16" i="7"/>
  <c r="R12" i="7"/>
  <c r="I12" i="7"/>
  <c r="L12" i="7"/>
  <c r="P10" i="8"/>
  <c r="AA10" i="8"/>
  <c r="AB10" i="8" s="1"/>
  <c r="S10" i="8"/>
  <c r="M10" i="8"/>
  <c r="V10" i="8"/>
  <c r="X10" i="8"/>
  <c r="Y10" i="8" s="1"/>
  <c r="P14" i="8"/>
  <c r="AA14" i="8"/>
  <c r="AB14" i="8" s="1"/>
  <c r="S14" i="8"/>
  <c r="M14" i="8"/>
  <c r="V14" i="8"/>
  <c r="X14" i="8"/>
  <c r="Y14" i="8" s="1"/>
  <c r="P18" i="8"/>
  <c r="AA18" i="8"/>
  <c r="AB18" i="8" s="1"/>
  <c r="S18" i="8"/>
  <c r="M18" i="8"/>
  <c r="V18" i="8"/>
  <c r="X18" i="8"/>
  <c r="Y18" i="8" s="1"/>
  <c r="P22" i="8"/>
  <c r="AA22" i="8"/>
  <c r="AB22" i="8" s="1"/>
  <c r="S22" i="8"/>
  <c r="M22" i="8"/>
  <c r="V22" i="8"/>
  <c r="X22" i="8"/>
  <c r="Y22" i="8" s="1"/>
  <c r="P26" i="8"/>
  <c r="AA26" i="8"/>
  <c r="AB26" i="8" s="1"/>
  <c r="S26" i="8"/>
  <c r="M26" i="8"/>
  <c r="V26" i="8"/>
  <c r="X26" i="8"/>
  <c r="Y26" i="8" s="1"/>
  <c r="P30" i="8"/>
  <c r="AA30" i="8"/>
  <c r="AB30" i="8" s="1"/>
  <c r="S30" i="8"/>
  <c r="M30" i="8"/>
  <c r="V30" i="8"/>
  <c r="X30" i="8"/>
  <c r="Y30" i="8" s="1"/>
  <c r="P34" i="8"/>
  <c r="AA34" i="8"/>
  <c r="AB34" i="8" s="1"/>
  <c r="S34" i="8"/>
  <c r="M34" i="8"/>
  <c r="V34" i="8"/>
  <c r="X34" i="8"/>
  <c r="Y34" i="8" s="1"/>
  <c r="P38" i="8"/>
  <c r="S38" i="8"/>
  <c r="M38" i="8"/>
  <c r="X38" i="8"/>
  <c r="Y38" i="8" s="1"/>
  <c r="P42" i="8"/>
  <c r="M42" i="8"/>
  <c r="X42" i="8"/>
  <c r="Y42" i="8" s="1"/>
  <c r="P46" i="8"/>
  <c r="M46" i="8"/>
  <c r="P50" i="8"/>
  <c r="M50" i="8"/>
  <c r="P54" i="8"/>
  <c r="M54" i="8"/>
  <c r="P58" i="8"/>
  <c r="M58" i="8"/>
  <c r="P62" i="8"/>
  <c r="M62" i="8"/>
  <c r="P66" i="8"/>
  <c r="M66" i="8"/>
  <c r="P70" i="8"/>
  <c r="M70" i="8"/>
  <c r="S70" i="8"/>
  <c r="X68" i="8"/>
  <c r="Y68" i="8" s="1"/>
  <c r="S66" i="8"/>
  <c r="X64" i="8"/>
  <c r="Y64" i="8" s="1"/>
  <c r="S62" i="8"/>
  <c r="X60" i="8"/>
  <c r="Y60" i="8" s="1"/>
  <c r="S58" i="8"/>
  <c r="X56" i="8"/>
  <c r="Y56" i="8" s="1"/>
  <c r="S54" i="8"/>
  <c r="X52" i="8"/>
  <c r="Y52" i="8" s="1"/>
  <c r="S50" i="8"/>
  <c r="X48" i="8"/>
  <c r="Y48" i="8" s="1"/>
  <c r="S46" i="8"/>
  <c r="X44" i="8"/>
  <c r="Y44" i="8" s="1"/>
  <c r="AA42" i="8"/>
  <c r="AB42" i="8" s="1"/>
  <c r="X40" i="8"/>
  <c r="Y40" i="8" s="1"/>
  <c r="V38" i="8"/>
  <c r="X23" i="8"/>
  <c r="Y23" i="8" s="1"/>
  <c r="P23" i="8"/>
  <c r="S23" i="8"/>
  <c r="AA23" i="8"/>
  <c r="AB23" i="8" s="1"/>
  <c r="M23" i="8"/>
  <c r="V23" i="8"/>
  <c r="X27" i="8"/>
  <c r="Y27" i="8" s="1"/>
  <c r="P27" i="8"/>
  <c r="S27" i="8"/>
  <c r="AA27" i="8"/>
  <c r="AB27" i="8" s="1"/>
  <c r="M27" i="8"/>
  <c r="V27" i="8"/>
  <c r="X31" i="8"/>
  <c r="Y31" i="8" s="1"/>
  <c r="P31" i="8"/>
  <c r="S31" i="8"/>
  <c r="AA31" i="8"/>
  <c r="AB31" i="8" s="1"/>
  <c r="M31" i="8"/>
  <c r="V31" i="8"/>
  <c r="X35" i="8"/>
  <c r="Y35" i="8" s="1"/>
  <c r="P35" i="8"/>
  <c r="M35" i="8"/>
  <c r="V35" i="8"/>
  <c r="P39" i="8"/>
  <c r="M39" i="8"/>
  <c r="V39" i="8"/>
  <c r="P43" i="8"/>
  <c r="M43" i="8"/>
  <c r="V43" i="8"/>
  <c r="P47" i="8"/>
  <c r="M47" i="8"/>
  <c r="P51" i="8"/>
  <c r="M51" i="8"/>
  <c r="P55" i="8"/>
  <c r="M55" i="8"/>
  <c r="P59" i="8"/>
  <c r="M59" i="8"/>
  <c r="P63" i="8"/>
  <c r="M63" i="8"/>
  <c r="P67" i="8"/>
  <c r="M67" i="8"/>
  <c r="P71" i="8"/>
  <c r="M71" i="8"/>
  <c r="X71" i="8"/>
  <c r="Y71" i="8" s="1"/>
  <c r="AA70" i="8"/>
  <c r="AB70" i="8" s="1"/>
  <c r="V68" i="8"/>
  <c r="X67" i="8"/>
  <c r="Y67" i="8" s="1"/>
  <c r="AA66" i="8"/>
  <c r="AB66" i="8" s="1"/>
  <c r="V64" i="8"/>
  <c r="X63" i="8"/>
  <c r="Y63" i="8" s="1"/>
  <c r="AA62" i="8"/>
  <c r="AB62" i="8" s="1"/>
  <c r="V60" i="8"/>
  <c r="X59" i="8"/>
  <c r="Y59" i="8" s="1"/>
  <c r="AA58" i="8"/>
  <c r="AB58" i="8" s="1"/>
  <c r="V56" i="8"/>
  <c r="X55" i="8"/>
  <c r="Y55" i="8" s="1"/>
  <c r="AA54" i="8"/>
  <c r="AB54" i="8" s="1"/>
  <c r="V52" i="8"/>
  <c r="X51" i="8"/>
  <c r="Y51" i="8" s="1"/>
  <c r="AA50" i="8"/>
  <c r="AB50" i="8" s="1"/>
  <c r="V48" i="8"/>
  <c r="X47" i="8"/>
  <c r="Y47" i="8" s="1"/>
  <c r="AA46" i="8"/>
  <c r="AB46" i="8" s="1"/>
  <c r="V44" i="8"/>
  <c r="X43" i="8"/>
  <c r="Y43" i="8" s="1"/>
  <c r="V42" i="8"/>
  <c r="V40" i="8"/>
  <c r="S39" i="8"/>
  <c r="S35" i="8"/>
  <c r="O15" i="7"/>
  <c r="R11" i="7"/>
  <c r="R19" i="7"/>
  <c r="R27" i="7"/>
  <c r="O19" i="7"/>
  <c r="R30" i="7"/>
  <c r="R22" i="7"/>
  <c r="W27" i="7"/>
  <c r="X27" i="7" s="1"/>
  <c r="W11" i="7"/>
  <c r="X11" i="7" s="1"/>
  <c r="O23" i="7"/>
  <c r="R9" i="7"/>
  <c r="R23" i="7"/>
  <c r="R15" i="7"/>
  <c r="W15" i="7"/>
  <c r="X15" i="7" s="1"/>
  <c r="R14" i="7"/>
  <c r="O27" i="7"/>
  <c r="O11" i="7"/>
  <c r="R26" i="7"/>
  <c r="R18" i="7"/>
  <c r="R10" i="7"/>
  <c r="W19" i="7"/>
  <c r="X19" i="7" s="1"/>
  <c r="T24" i="7"/>
  <c r="U24" i="7" s="1"/>
  <c r="T16" i="7"/>
  <c r="U16" i="7" s="1"/>
  <c r="T12" i="7"/>
  <c r="U12" i="7" s="1"/>
  <c r="O24" i="7"/>
  <c r="O16" i="7"/>
  <c r="T29" i="7"/>
  <c r="U29" i="7" s="1"/>
  <c r="T25" i="7"/>
  <c r="U25" i="7" s="1"/>
  <c r="T21" i="7"/>
  <c r="U21" i="7" s="1"/>
  <c r="T17" i="7"/>
  <c r="U17" i="7" s="1"/>
  <c r="T13" i="7"/>
  <c r="U13" i="7" s="1"/>
  <c r="W28" i="7"/>
  <c r="X28" i="7" s="1"/>
  <c r="W20" i="7"/>
  <c r="X20" i="7" s="1"/>
  <c r="W12" i="7"/>
  <c r="X12" i="7" s="1"/>
  <c r="G4" i="7"/>
  <c r="O30" i="7"/>
  <c r="O26" i="7"/>
  <c r="O22" i="7"/>
  <c r="O18" i="7"/>
  <c r="O14" i="7"/>
  <c r="O10" i="7"/>
  <c r="R29" i="7"/>
  <c r="R25" i="7"/>
  <c r="R21" i="7"/>
  <c r="R17" i="7"/>
  <c r="R13" i="7"/>
  <c r="T9" i="7"/>
  <c r="U9" i="7" s="1"/>
  <c r="T27" i="7"/>
  <c r="U27" i="7" s="1"/>
  <c r="T23" i="7"/>
  <c r="U23" i="7" s="1"/>
  <c r="T19" i="7"/>
  <c r="U19" i="7" s="1"/>
  <c r="T15" i="7"/>
  <c r="U15" i="7" s="1"/>
  <c r="T11" i="7"/>
  <c r="U11" i="7" s="1"/>
  <c r="W30" i="7"/>
  <c r="X30" i="7" s="1"/>
  <c r="W26" i="7"/>
  <c r="X26" i="7" s="1"/>
  <c r="W22" i="7"/>
  <c r="X22" i="7" s="1"/>
  <c r="W18" i="7"/>
  <c r="X18" i="7" s="1"/>
  <c r="W14" i="7"/>
  <c r="X14" i="7" s="1"/>
  <c r="W10" i="7"/>
  <c r="X10" i="7" s="1"/>
  <c r="T28" i="7"/>
  <c r="U28" i="7" s="1"/>
  <c r="T20" i="7"/>
  <c r="U20" i="7" s="1"/>
  <c r="O28" i="7"/>
  <c r="O20" i="7"/>
  <c r="O12" i="7"/>
  <c r="Y6" i="7"/>
  <c r="W24" i="7"/>
  <c r="X24" i="7" s="1"/>
  <c r="W16" i="7"/>
  <c r="X16" i="7" s="1"/>
  <c r="O29" i="7"/>
  <c r="O25" i="7"/>
  <c r="O21" i="7"/>
  <c r="O17" i="7"/>
  <c r="O13" i="7"/>
  <c r="W29" i="7"/>
  <c r="X29" i="7" s="1"/>
  <c r="W25" i="7"/>
  <c r="X25" i="7" s="1"/>
  <c r="W21" i="7"/>
  <c r="X21" i="7" s="1"/>
  <c r="W17" i="7"/>
  <c r="X17" i="7" s="1"/>
  <c r="W13" i="7"/>
  <c r="X13" i="7" s="1"/>
  <c r="G2" i="7"/>
  <c r="B13" i="6"/>
  <c r="B15" i="6" s="1"/>
  <c r="B25" i="6"/>
  <c r="B23" i="6"/>
  <c r="B11" i="5"/>
  <c r="B13" i="5" s="1"/>
  <c r="B23" i="4"/>
  <c r="B25" i="4"/>
  <c r="B9" i="1"/>
  <c r="B11" i="1" s="1"/>
  <c r="B23" i="5"/>
  <c r="B21" i="5"/>
  <c r="P5" i="8" l="1"/>
  <c r="S5" i="8"/>
  <c r="AG15" i="8" s="1"/>
  <c r="M5" i="8"/>
  <c r="AG3" i="8" s="1"/>
  <c r="Y5" i="8"/>
  <c r="Y6" i="8" s="1"/>
  <c r="AG29" i="8" s="1"/>
  <c r="AB5" i="8"/>
  <c r="AB6" i="8" s="1"/>
  <c r="AG36" i="8" s="1"/>
  <c r="V5" i="8"/>
  <c r="V6" i="8" s="1"/>
  <c r="AG23" i="8" s="1"/>
  <c r="O5" i="7"/>
  <c r="R5" i="7"/>
  <c r="I5" i="7"/>
  <c r="L5" i="7"/>
  <c r="U5" i="7"/>
  <c r="X5" i="7"/>
  <c r="M6" i="8" l="1"/>
  <c r="AG4" i="8" s="1"/>
  <c r="AG22" i="8"/>
  <c r="AG35" i="8"/>
  <c r="X6" i="7"/>
  <c r="AC36" i="7" s="1"/>
  <c r="AC35" i="7"/>
  <c r="U6" i="7"/>
  <c r="AC29" i="7" s="1"/>
  <c r="AC28" i="7"/>
  <c r="AG28" i="8"/>
  <c r="S6" i="8"/>
  <c r="AG16" i="8" s="1"/>
  <c r="AG9" i="8"/>
  <c r="P6" i="8"/>
  <c r="AG10" i="8" s="1"/>
  <c r="R6" i="7"/>
  <c r="AC23" i="7" s="1"/>
  <c r="AC22" i="7"/>
  <c r="O6" i="7"/>
  <c r="AC16" i="7" s="1"/>
  <c r="AC15" i="7"/>
  <c r="L6" i="7"/>
  <c r="AC10" i="7" s="1"/>
  <c r="AC9" i="7"/>
  <c r="I6" i="7"/>
  <c r="AC4" i="7" s="1"/>
  <c r="AC3" i="7"/>
</calcChain>
</file>

<file path=xl/sharedStrings.xml><?xml version="1.0" encoding="utf-8"?>
<sst xmlns="http://schemas.openxmlformats.org/spreadsheetml/2006/main" count="373" uniqueCount="125">
  <si>
    <t>U</t>
  </si>
  <si>
    <t>ln f(x)</t>
  </si>
  <si>
    <t>True value</t>
  </si>
  <si>
    <t xml:space="preserve">   Lambda </t>
  </si>
  <si>
    <t>log-likelihood</t>
  </si>
  <si>
    <t>sample mean</t>
  </si>
  <si>
    <t xml:space="preserve">sample SD </t>
  </si>
  <si>
    <t xml:space="preserve">   Alpha</t>
  </si>
  <si>
    <t xml:space="preserve">   Beta</t>
  </si>
  <si>
    <t xml:space="preserve"> </t>
  </si>
  <si>
    <t>Theta</t>
  </si>
  <si>
    <t xml:space="preserve">   Theta</t>
  </si>
  <si>
    <t>Pareto Pa(theta,alpha) distribution</t>
  </si>
  <si>
    <t>Exponential Exp(lambda) distribution</t>
  </si>
  <si>
    <t>Weibull Wei(alpha,beta) distribution</t>
  </si>
  <si>
    <t>Burr Pa(theta,alpha,gamma) distribution</t>
  </si>
  <si>
    <t xml:space="preserve">   Gamma</t>
  </si>
  <si>
    <t>Gambel GEV(mu,sigma,0) distribution</t>
  </si>
  <si>
    <t xml:space="preserve">   Mu</t>
  </si>
  <si>
    <t xml:space="preserve">   Sigma</t>
  </si>
  <si>
    <t xml:space="preserve">  Sigma</t>
  </si>
  <si>
    <t>Z</t>
  </si>
  <si>
    <t>Starting value / MLE</t>
  </si>
  <si>
    <t>Frechet GEV(mu,sigma,alpha&gt;0) distribution</t>
  </si>
  <si>
    <t>AIC</t>
  </si>
  <si>
    <t>Data X</t>
  </si>
  <si>
    <t xml:space="preserve">   Mu^</t>
  </si>
  <si>
    <t>Minimum x-value</t>
  </si>
  <si>
    <t>^ Since x &gt;= mu, the starting value of mu must be chosen to be &lt; min(x)</t>
  </si>
  <si>
    <t>Date</t>
  </si>
  <si>
    <t>Open</t>
  </si>
  <si>
    <t>High</t>
  </si>
  <si>
    <t>Low</t>
  </si>
  <si>
    <t>Close</t>
  </si>
  <si>
    <t>Range X</t>
  </si>
  <si>
    <t xml:space="preserve">Data: Range data of AORD index (1-30 March 2012) </t>
  </si>
  <si>
    <t>Source: Yahoo Finance</t>
  </si>
  <si>
    <t>E[X]</t>
  </si>
  <si>
    <t>SD[X]</t>
  </si>
  <si>
    <t>Exponential</t>
  </si>
  <si>
    <t>Alpha</t>
  </si>
  <si>
    <t>ln(likelihood)</t>
  </si>
  <si>
    <t>Weibull</t>
  </si>
  <si>
    <t>Beta</t>
  </si>
  <si>
    <t>Bin</t>
  </si>
  <si>
    <t>More</t>
  </si>
  <si>
    <t>Frequency</t>
  </si>
  <si>
    <t>Pareto</t>
  </si>
  <si>
    <t>Burr</t>
  </si>
  <si>
    <t>Gamma</t>
  </si>
  <si>
    <t>Gambel</t>
  </si>
  <si>
    <t>Mu</t>
  </si>
  <si>
    <t>Sigma</t>
  </si>
  <si>
    <t>Frechet</t>
  </si>
  <si>
    <t>Alpha &gt; 0</t>
  </si>
  <si>
    <t>z</t>
  </si>
  <si>
    <t>Mu &lt; min(x)</t>
  </si>
  <si>
    <t>min (x)</t>
  </si>
  <si>
    <t>Solution</t>
  </si>
  <si>
    <t>Job: Fitting the range data using different loss distirbutions</t>
  </si>
  <si>
    <t xml:space="preserve">Data: Range data of AORD index (First quarter of 2012) </t>
  </si>
  <si>
    <t>U ~ U(0,1)</t>
  </si>
  <si>
    <t>Data x</t>
  </si>
  <si>
    <t>Share price of CBA.AX</t>
  </si>
  <si>
    <t>Return</t>
  </si>
  <si>
    <t>Loss</t>
  </si>
  <si>
    <t>Normal loss distribution</t>
  </si>
  <si>
    <t>Student-t loss distribution</t>
  </si>
  <si>
    <t>mu</t>
  </si>
  <si>
    <t>sample SD of loss</t>
  </si>
  <si>
    <t>sample mean of loss</t>
  </si>
  <si>
    <t>sigma</t>
  </si>
  <si>
    <t>df</t>
  </si>
  <si>
    <t xml:space="preserve">z </t>
  </si>
  <si>
    <t>constant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</si>
  <si>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</si>
  <si>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</si>
  <si>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</si>
  <si>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</si>
  <si>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</si>
  <si>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</si>
  <si>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</si>
  <si>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</si>
  <si>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</si>
  <si>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</si>
  <si>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</si>
  <si>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</si>
  <si>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</si>
  <si>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Starting</t>
  </si>
  <si>
    <t>Min( X)</t>
  </si>
  <si>
    <t xml:space="preserve">Remark: </t>
  </si>
  <si>
    <t>At these estiamtes</t>
  </si>
  <si>
    <t>z values are all close to 1</t>
  </si>
  <si>
    <t xml:space="preserve">which may not make a </t>
  </si>
  <si>
    <t>good sense</t>
  </si>
  <si>
    <t xml:space="preserve">Suggestions: </t>
  </si>
  <si>
    <t xml:space="preserve">[1] Use other methods </t>
  </si>
  <si>
    <t xml:space="preserve">[2] do not use this distirbution </t>
  </si>
  <si>
    <t>for this dataset</t>
  </si>
  <si>
    <t>Remark:</t>
  </si>
  <si>
    <t>The estimate values are</t>
  </si>
  <si>
    <t>too large. Log-likehood</t>
  </si>
  <si>
    <t>does not change much</t>
  </si>
  <si>
    <t xml:space="preserve">when the parameter </t>
  </si>
  <si>
    <t xml:space="preserve">values are large. </t>
  </si>
  <si>
    <t>Try (4,10) as starting</t>
  </si>
  <si>
    <t xml:space="preserve">value and you get </t>
  </si>
  <si>
    <t xml:space="preserve">different answer </t>
  </si>
  <si>
    <t>with same l0g-likelhood</t>
  </si>
  <si>
    <t xml:space="preserve">value. </t>
  </si>
  <si>
    <t xml:space="preserve"> Can't trust the answer</t>
  </si>
  <si>
    <t>Intervals</t>
  </si>
  <si>
    <t>Probability</t>
  </si>
  <si>
    <t>Expected</t>
  </si>
  <si>
    <t>Observed</t>
  </si>
  <si>
    <t>(z &lt;= -1)</t>
  </si>
  <si>
    <t>(-1 &lt; z &lt;= 0)</t>
  </si>
  <si>
    <t>(0 &lt; z &lt;= 1)</t>
  </si>
  <si>
    <t>(z &gt; 1)</t>
  </si>
  <si>
    <t>Standard deviation</t>
  </si>
  <si>
    <t>Observations</t>
  </si>
  <si>
    <t>chi-squared Stat</t>
  </si>
  <si>
    <t>p-value</t>
  </si>
  <si>
    <t>chi-squared Critical</t>
  </si>
  <si>
    <t>Chi-Squared Test of Normality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</si>
</sst>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2" borderId="0" xfId="0" applyNumberFormat="1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/>
    <xf numFmtId="10" fontId="0" fillId="0" borderId="0" xfId="0" applyNumberFormat="1" applyBorder="1"/>
    <xf numFmtId="0" fontId="0" fillId="2" borderId="0" xfId="0" applyFill="1" applyBorder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1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0" fontId="0" fillId="0" borderId="2" xfId="0" applyNumberFormat="1" applyFill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0" fillId="3" borderId="1" xfId="0" applyFill="1" applyBorder="1" applyAlignment="1">
      <alignment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10520737753321"/>
          <c:y val="0.23565194489097174"/>
          <c:w val="0.80830762008407564"/>
          <c:h val="0.5924601985305458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AORD1!$E$35:$E$43</c:f>
              <c:strCache>
                <c:ptCount val="9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More</c:v>
                </c:pt>
              </c:strCache>
            </c:strRef>
          </c:cat>
          <c:val>
            <c:numRef>
              <c:f>AORD1!$F$35:$F$43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92328"/>
        <c:axId val="270793504"/>
      </c:barChart>
      <c:catAx>
        <c:axId val="2707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0793504"/>
        <c:crosses val="autoZero"/>
        <c:auto val="1"/>
        <c:lblAlgn val="ctr"/>
        <c:lblOffset val="100"/>
        <c:noMultiLvlLbl val="0"/>
      </c:catAx>
      <c:valAx>
        <c:axId val="2707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9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AORD2!$C$75:$C$83</c:f>
              <c:strCache>
                <c:ptCount val="9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More</c:v>
                </c:pt>
              </c:strCache>
            </c:strRef>
          </c:cat>
          <c:val>
            <c:numRef>
              <c:f>AORD2!$D$75:$D$83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15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93896"/>
        <c:axId val="270794680"/>
      </c:barChart>
      <c:catAx>
        <c:axId val="27079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0794680"/>
        <c:crosses val="autoZero"/>
        <c:auto val="1"/>
        <c:lblAlgn val="ctr"/>
        <c:lblOffset val="100"/>
        <c:noMultiLvlLbl val="0"/>
      </c:catAx>
      <c:valAx>
        <c:axId val="270794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9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'Tut Q5'!$Z$3:$Z$13</c:f>
              <c:strCach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More</c:v>
                </c:pt>
              </c:strCache>
            </c:strRef>
          </c:cat>
          <c:val>
            <c:numRef>
              <c:f>'Tut Q5'!$AA$3:$AA$13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22</c:v>
                </c:pt>
                <c:pt idx="6">
                  <c:v>10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95856"/>
        <c:axId val="454667056"/>
      </c:barChart>
      <c:catAx>
        <c:axId val="2707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667056"/>
        <c:crosses val="autoZero"/>
        <c:auto val="1"/>
        <c:lblAlgn val="ctr"/>
        <c:lblOffset val="100"/>
        <c:noMultiLvlLbl val="0"/>
      </c:catAx>
      <c:valAx>
        <c:axId val="45466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79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43</xdr:row>
      <xdr:rowOff>133350</xdr:rowOff>
    </xdr:from>
    <xdr:to>
      <xdr:col>7</xdr:col>
      <xdr:colOff>28575</xdr:colOff>
      <xdr:row>61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64</xdr:row>
      <xdr:rowOff>38100</xdr:rowOff>
    </xdr:from>
    <xdr:to>
      <xdr:col>10</xdr:col>
      <xdr:colOff>9525</xdr:colOff>
      <xdr:row>84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14</xdr:row>
      <xdr:rowOff>0</xdr:rowOff>
    </xdr:from>
    <xdr:to>
      <xdr:col>28</xdr:col>
      <xdr:colOff>342900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C4" sqref="C4"/>
    </sheetView>
  </sheetViews>
  <sheetFormatPr defaultRowHeight="15" x14ac:dyDescent="0.25"/>
  <cols>
    <col min="1" max="1" width="20.7109375" customWidth="1"/>
    <col min="2" max="2" width="15.7109375" customWidth="1"/>
    <col min="3" max="5" width="10.7109375" style="3" customWidth="1"/>
    <col min="6" max="7" width="10.7109375" customWidth="1"/>
    <col min="8" max="8" width="24.140625" customWidth="1"/>
    <col min="9" max="9" width="10.7109375" customWidth="1"/>
  </cols>
  <sheetData>
    <row r="1" spans="1:8" x14ac:dyDescent="0.25">
      <c r="A1" s="6" t="s">
        <v>13</v>
      </c>
      <c r="C1" s="3" t="s">
        <v>61</v>
      </c>
      <c r="D1" s="2" t="s">
        <v>25</v>
      </c>
      <c r="E1" s="3" t="s">
        <v>1</v>
      </c>
    </row>
    <row r="3" spans="1:8" x14ac:dyDescent="0.25">
      <c r="A3" s="10" t="s">
        <v>2</v>
      </c>
      <c r="B3" s="10"/>
    </row>
    <row r="4" spans="1:8" x14ac:dyDescent="0.25">
      <c r="A4" s="10" t="s">
        <v>3</v>
      </c>
      <c r="B4" s="1">
        <v>3.5</v>
      </c>
      <c r="C4" s="3">
        <v>0.68385876033814508</v>
      </c>
      <c r="D4" s="3">
        <f>-LN(1-C4)/$B$4</f>
        <v>0.32901891551350909</v>
      </c>
      <c r="E4" s="3">
        <f>LN($B$7)-$B$7*D4</f>
        <v>-28.296721365362814</v>
      </c>
    </row>
    <row r="5" spans="1:8" x14ac:dyDescent="0.25">
      <c r="C5" s="3">
        <v>0.68584246345408495</v>
      </c>
      <c r="D5" s="3">
        <f t="shared" ref="D5:D53" si="0">-LN(1-C5)/$B$4</f>
        <v>0.33081734575505262</v>
      </c>
      <c r="E5" s="3">
        <f t="shared" ref="E5:E53" si="1">LN($B$7)-$B$7*D5</f>
        <v>-28.476564389517165</v>
      </c>
    </row>
    <row r="6" spans="1:8" x14ac:dyDescent="0.25">
      <c r="A6" s="10" t="s">
        <v>22</v>
      </c>
      <c r="B6" s="10"/>
      <c r="C6" s="3">
        <v>0.82830286568803979</v>
      </c>
      <c r="D6" s="3">
        <f t="shared" si="0"/>
        <v>0.50343520037302336</v>
      </c>
      <c r="E6" s="3">
        <f t="shared" si="1"/>
        <v>-45.73834985131424</v>
      </c>
      <c r="H6" s="25"/>
    </row>
    <row r="7" spans="1:8" x14ac:dyDescent="0.25">
      <c r="A7" s="10" t="s">
        <v>3</v>
      </c>
      <c r="B7" s="5">
        <v>100</v>
      </c>
      <c r="C7" s="3">
        <v>0.36341441084017456</v>
      </c>
      <c r="D7" s="3">
        <f t="shared" si="0"/>
        <v>0.12903897188235897</v>
      </c>
      <c r="E7" s="3">
        <f t="shared" si="1"/>
        <v>-8.298727002247805</v>
      </c>
      <c r="H7" s="26"/>
    </row>
    <row r="8" spans="1:8" x14ac:dyDescent="0.25">
      <c r="C8" s="3">
        <v>0.14746543778801843</v>
      </c>
      <c r="D8" s="3">
        <f t="shared" si="0"/>
        <v>4.5583293846324216E-2</v>
      </c>
      <c r="E8" s="3">
        <f t="shared" si="1"/>
        <v>4.6840801355670258E-2</v>
      </c>
    </row>
    <row r="9" spans="1:8" x14ac:dyDescent="0.25">
      <c r="A9" s="10" t="s">
        <v>4</v>
      </c>
      <c r="B9" s="5">
        <f>SUM(E4:E53)</f>
        <v>-1298.2851581836906</v>
      </c>
      <c r="C9" s="3">
        <v>0.29642628254036074</v>
      </c>
      <c r="D9" s="3">
        <f t="shared" si="0"/>
        <v>0.10045217748412172</v>
      </c>
      <c r="E9" s="3">
        <f t="shared" si="1"/>
        <v>-5.4400475624240805</v>
      </c>
    </row>
    <row r="10" spans="1:8" x14ac:dyDescent="0.25">
      <c r="A10" s="10"/>
      <c r="B10" s="10"/>
      <c r="C10" s="3">
        <v>0.83806878872035895</v>
      </c>
      <c r="D10" s="3">
        <f t="shared" si="0"/>
        <v>0.52016675875934271</v>
      </c>
      <c r="E10" s="3">
        <f t="shared" si="1"/>
        <v>-47.411505689946175</v>
      </c>
    </row>
    <row r="11" spans="1:8" x14ac:dyDescent="0.25">
      <c r="A11" s="10" t="s">
        <v>24</v>
      </c>
      <c r="B11" s="11">
        <f>-2*B9+2*1</f>
        <v>2598.5703163673811</v>
      </c>
      <c r="C11" s="3">
        <v>0.27256080813013095</v>
      </c>
      <c r="D11" s="3">
        <f t="shared" si="0"/>
        <v>9.0921390996718393E-2</v>
      </c>
      <c r="E11" s="3">
        <f t="shared" si="1"/>
        <v>-4.4869689136837483</v>
      </c>
    </row>
    <row r="12" spans="1:8" x14ac:dyDescent="0.25">
      <c r="C12" s="3">
        <v>0.21604052858058412</v>
      </c>
      <c r="D12" s="3">
        <f t="shared" si="0"/>
        <v>6.9542272738866845E-2</v>
      </c>
      <c r="E12" s="3">
        <f t="shared" si="1"/>
        <v>-2.3490570878985926</v>
      </c>
    </row>
    <row r="13" spans="1:8" x14ac:dyDescent="0.25">
      <c r="C13" s="3">
        <v>0.86861781670583205</v>
      </c>
      <c r="D13" s="3">
        <f t="shared" si="0"/>
        <v>0.57989850671244358</v>
      </c>
      <c r="E13" s="3">
        <f t="shared" si="1"/>
        <v>-53.384680485256261</v>
      </c>
    </row>
    <row r="14" spans="1:8" x14ac:dyDescent="0.25">
      <c r="C14" s="3">
        <v>0.28965117343668934</v>
      </c>
      <c r="D14" s="3">
        <f t="shared" si="0"/>
        <v>9.7714035593949519E-2</v>
      </c>
      <c r="E14" s="3">
        <f t="shared" si="1"/>
        <v>-5.1662333734068593</v>
      </c>
    </row>
    <row r="15" spans="1:8" x14ac:dyDescent="0.25">
      <c r="C15" s="3">
        <v>0.90740684224982449</v>
      </c>
      <c r="D15" s="3">
        <f t="shared" si="0"/>
        <v>0.67986858012768736</v>
      </c>
      <c r="E15" s="3">
        <f t="shared" si="1"/>
        <v>-63.381687826780642</v>
      </c>
    </row>
    <row r="16" spans="1:8" x14ac:dyDescent="0.25">
      <c r="C16" s="3">
        <v>0.86037781914731282</v>
      </c>
      <c r="D16" s="3">
        <f t="shared" si="0"/>
        <v>0.56251863218450349</v>
      </c>
      <c r="E16" s="3">
        <f t="shared" si="1"/>
        <v>-51.646693032462252</v>
      </c>
    </row>
    <row r="17" spans="1:5" x14ac:dyDescent="0.25">
      <c r="C17" s="3">
        <v>0.73665578173162027</v>
      </c>
      <c r="D17" s="3">
        <f t="shared" si="0"/>
        <v>0.38122665367059333</v>
      </c>
      <c r="E17" s="3">
        <f t="shared" si="1"/>
        <v>-33.51749518107124</v>
      </c>
    </row>
    <row r="18" spans="1:5" x14ac:dyDescent="0.25">
      <c r="C18" s="3">
        <v>0.94067201757866148</v>
      </c>
      <c r="D18" s="3">
        <f t="shared" si="0"/>
        <v>0.80704977295285718</v>
      </c>
      <c r="E18" s="3">
        <f t="shared" si="1"/>
        <v>-76.099807109297629</v>
      </c>
    </row>
    <row r="19" spans="1:5" x14ac:dyDescent="0.25">
      <c r="A19" t="s">
        <v>5</v>
      </c>
      <c r="B19" s="4">
        <f>AVERAGE(D4:D53)</f>
        <v>0.30570873349661892</v>
      </c>
      <c r="C19" s="3">
        <v>0.21439252906888029</v>
      </c>
      <c r="D19" s="3">
        <f t="shared" si="0"/>
        <v>6.8942289184588806E-2</v>
      </c>
      <c r="E19" s="3">
        <f t="shared" si="1"/>
        <v>-2.2890587324707887</v>
      </c>
    </row>
    <row r="20" spans="1:5" x14ac:dyDescent="0.25">
      <c r="B20" s="3"/>
      <c r="C20" s="3">
        <v>8.3071382793664356E-2</v>
      </c>
      <c r="D20" s="3">
        <f t="shared" si="0"/>
        <v>2.4778758167815863E-2</v>
      </c>
      <c r="E20" s="3">
        <f t="shared" si="1"/>
        <v>2.1272943692065054</v>
      </c>
    </row>
    <row r="21" spans="1:5" x14ac:dyDescent="0.25">
      <c r="A21" t="s">
        <v>6</v>
      </c>
      <c r="B21" s="4">
        <f>STDEV(D4:D53)</f>
        <v>0.33328042556508158</v>
      </c>
      <c r="C21" s="3">
        <v>0.86584063234351638</v>
      </c>
      <c r="D21" s="3">
        <f t="shared" si="0"/>
        <v>0.57392196423767772</v>
      </c>
      <c r="E21" s="3">
        <f t="shared" si="1"/>
        <v>-52.787026237779678</v>
      </c>
    </row>
    <row r="22" spans="1:5" x14ac:dyDescent="0.25">
      <c r="C22" s="3">
        <v>0.47578356273079625</v>
      </c>
      <c r="D22" s="3">
        <f t="shared" si="0"/>
        <v>0.18452875191953103</v>
      </c>
      <c r="E22" s="3">
        <f t="shared" si="1"/>
        <v>-13.847705005965009</v>
      </c>
    </row>
    <row r="23" spans="1:5" x14ac:dyDescent="0.25">
      <c r="C23" s="3">
        <v>0.89776299325540942</v>
      </c>
      <c r="D23" s="3">
        <f t="shared" si="0"/>
        <v>0.65156044729607765</v>
      </c>
      <c r="E23" s="3">
        <f t="shared" si="1"/>
        <v>-60.550874543619678</v>
      </c>
    </row>
    <row r="24" spans="1:5" x14ac:dyDescent="0.25">
      <c r="C24" s="3">
        <v>0.99688711203344826</v>
      </c>
      <c r="D24" s="3">
        <f t="shared" si="0"/>
        <v>1.6492012505917444</v>
      </c>
      <c r="E24" s="3">
        <f t="shared" si="1"/>
        <v>-160.31495487318634</v>
      </c>
    </row>
    <row r="25" spans="1:5" x14ac:dyDescent="0.25">
      <c r="C25" s="3">
        <v>0.74272896511734365</v>
      </c>
      <c r="D25" s="3">
        <f t="shared" si="0"/>
        <v>0.38789289695985218</v>
      </c>
      <c r="E25" s="3">
        <f t="shared" si="1"/>
        <v>-34.184119509997124</v>
      </c>
    </row>
    <row r="26" spans="1:5" x14ac:dyDescent="0.25">
      <c r="C26" s="3">
        <v>0.46116519669179357</v>
      </c>
      <c r="D26" s="3">
        <f t="shared" si="0"/>
        <v>0.17667035497680331</v>
      </c>
      <c r="E26" s="3">
        <f t="shared" si="1"/>
        <v>-13.061865311692239</v>
      </c>
    </row>
    <row r="27" spans="1:5" x14ac:dyDescent="0.25">
      <c r="C27" s="3">
        <v>0.68150883510849325</v>
      </c>
      <c r="D27" s="3">
        <f t="shared" si="0"/>
        <v>0.3269030125996471</v>
      </c>
      <c r="E27" s="3">
        <f t="shared" si="1"/>
        <v>-28.085131073976619</v>
      </c>
    </row>
    <row r="28" spans="1:5" x14ac:dyDescent="0.25">
      <c r="C28" s="3">
        <v>0.66252632221442309</v>
      </c>
      <c r="D28" s="3">
        <f t="shared" si="0"/>
        <v>0.31036221813071591</v>
      </c>
      <c r="E28" s="3">
        <f t="shared" si="1"/>
        <v>-26.431051627083498</v>
      </c>
    </row>
    <row r="29" spans="1:5" x14ac:dyDescent="0.25">
      <c r="C29" s="3">
        <v>0.98617511520737322</v>
      </c>
      <c r="D29" s="3">
        <f t="shared" si="0"/>
        <v>1.2232243042492417</v>
      </c>
      <c r="E29" s="3">
        <f t="shared" si="1"/>
        <v>-117.71726023893608</v>
      </c>
    </row>
    <row r="30" spans="1:5" x14ac:dyDescent="0.25">
      <c r="C30" s="3">
        <v>0.13635670033875547</v>
      </c>
      <c r="D30" s="3">
        <f t="shared" si="0"/>
        <v>4.1884412296406E-2</v>
      </c>
      <c r="E30" s="3">
        <f t="shared" si="1"/>
        <v>0.41672895634749185</v>
      </c>
    </row>
    <row r="31" spans="1:5" x14ac:dyDescent="0.25">
      <c r="C31" s="3">
        <v>5.8168279061250647E-2</v>
      </c>
      <c r="D31" s="3">
        <f t="shared" si="0"/>
        <v>1.7122474444641191E-2</v>
      </c>
      <c r="E31" s="3">
        <f t="shared" si="1"/>
        <v>2.8929227415239724</v>
      </c>
    </row>
    <row r="32" spans="1:5" x14ac:dyDescent="0.25">
      <c r="C32" s="3">
        <v>0.46800134281441697</v>
      </c>
      <c r="D32" s="3">
        <f t="shared" si="0"/>
        <v>0.18031837535169373</v>
      </c>
      <c r="E32" s="3">
        <f t="shared" si="1"/>
        <v>-13.426667349181281</v>
      </c>
    </row>
    <row r="33" spans="3:5" x14ac:dyDescent="0.25">
      <c r="C33" s="3">
        <v>0.33524582659382918</v>
      </c>
      <c r="D33" s="3">
        <f t="shared" si="0"/>
        <v>0.1166679916342149</v>
      </c>
      <c r="E33" s="3">
        <f t="shared" si="1"/>
        <v>-7.0616289774333989</v>
      </c>
    </row>
    <row r="34" spans="3:5" x14ac:dyDescent="0.25">
      <c r="C34" s="3">
        <v>7.5777459028901026E-2</v>
      </c>
      <c r="D34" s="3">
        <f t="shared" si="0"/>
        <v>2.2514968894910451E-2</v>
      </c>
      <c r="E34" s="3">
        <f t="shared" si="1"/>
        <v>2.3536732964970466</v>
      </c>
    </row>
    <row r="35" spans="3:5" x14ac:dyDescent="0.25">
      <c r="C35" s="3">
        <v>0.4302804651020844</v>
      </c>
      <c r="D35" s="3">
        <f t="shared" si="0"/>
        <v>0.16074602379590791</v>
      </c>
      <c r="E35" s="3">
        <f t="shared" si="1"/>
        <v>-11.469432193602698</v>
      </c>
    </row>
    <row r="36" spans="3:5" x14ac:dyDescent="0.25">
      <c r="C36" s="3">
        <v>0.32963042085024569</v>
      </c>
      <c r="D36" s="3">
        <f t="shared" si="0"/>
        <v>0.11426460228774074</v>
      </c>
      <c r="E36" s="3">
        <f t="shared" si="1"/>
        <v>-6.8212900427859822</v>
      </c>
    </row>
    <row r="37" spans="3:5" x14ac:dyDescent="0.25">
      <c r="C37" s="3">
        <v>0.17032380138554032</v>
      </c>
      <c r="D37" s="3">
        <f t="shared" si="0"/>
        <v>5.3348507560054492E-2</v>
      </c>
      <c r="E37" s="3">
        <f t="shared" si="1"/>
        <v>-0.72968057001735787</v>
      </c>
    </row>
    <row r="38" spans="3:5" x14ac:dyDescent="0.25">
      <c r="C38" s="3">
        <v>0.25016022217474898</v>
      </c>
      <c r="D38" s="3">
        <f t="shared" si="0"/>
        <v>8.2255921382902594E-2</v>
      </c>
      <c r="E38" s="3">
        <f t="shared" si="1"/>
        <v>-3.6204219523021681</v>
      </c>
    </row>
    <row r="39" spans="3:5" x14ac:dyDescent="0.25">
      <c r="C39" s="3">
        <v>4.9958800012207406E-2</v>
      </c>
      <c r="D39" s="3">
        <f t="shared" si="0"/>
        <v>1.4642836262780014E-2</v>
      </c>
      <c r="E39" s="3">
        <f t="shared" si="1"/>
        <v>3.1408865597100903</v>
      </c>
    </row>
    <row r="40" spans="3:5" x14ac:dyDescent="0.25">
      <c r="C40" s="3">
        <v>0.49699392681661425</v>
      </c>
      <c r="D40" s="3">
        <f t="shared" si="0"/>
        <v>0.19632943858058713</v>
      </c>
      <c r="E40" s="3">
        <f t="shared" si="1"/>
        <v>-15.027773672070621</v>
      </c>
    </row>
    <row r="41" spans="3:5" x14ac:dyDescent="0.25">
      <c r="C41" s="3">
        <v>0.22357860042115543</v>
      </c>
      <c r="D41" s="3">
        <f t="shared" si="0"/>
        <v>7.2302818713648825E-2</v>
      </c>
      <c r="E41" s="3">
        <f t="shared" si="1"/>
        <v>-2.6251116853767904</v>
      </c>
    </row>
    <row r="42" spans="3:5" x14ac:dyDescent="0.25">
      <c r="C42" s="3">
        <v>0.51997436445204015</v>
      </c>
      <c r="D42" s="3">
        <f t="shared" si="0"/>
        <v>0.20969021974706895</v>
      </c>
      <c r="E42" s="3">
        <f t="shared" si="1"/>
        <v>-16.363851788718804</v>
      </c>
    </row>
    <row r="43" spans="3:5" x14ac:dyDescent="0.25">
      <c r="C43" s="3">
        <v>0.66457106234931485</v>
      </c>
      <c r="D43" s="3">
        <f t="shared" si="0"/>
        <v>0.31209861579613818</v>
      </c>
      <c r="E43" s="3">
        <f t="shared" si="1"/>
        <v>-26.604691393625728</v>
      </c>
    </row>
    <row r="44" spans="3:5" x14ac:dyDescent="0.25">
      <c r="C44" s="3">
        <v>0.24246955778679768</v>
      </c>
      <c r="D44" s="3">
        <f t="shared" si="0"/>
        <v>7.9340444190262108E-2</v>
      </c>
      <c r="E44" s="3">
        <f t="shared" si="1"/>
        <v>-3.3288742330381194</v>
      </c>
    </row>
    <row r="45" spans="3:5" x14ac:dyDescent="0.25">
      <c r="C45" s="3">
        <v>0.63545640430921357</v>
      </c>
      <c r="D45" s="3">
        <f t="shared" si="0"/>
        <v>0.28831689445584974</v>
      </c>
      <c r="E45" s="3">
        <f t="shared" si="1"/>
        <v>-24.226519259596884</v>
      </c>
    </row>
    <row r="46" spans="3:5" x14ac:dyDescent="0.25">
      <c r="C46" s="3">
        <v>9.1525009918515574E-2</v>
      </c>
      <c r="D46" s="3">
        <f t="shared" si="0"/>
        <v>2.7425120093978687E-2</v>
      </c>
      <c r="E46" s="3">
        <f t="shared" si="1"/>
        <v>1.862658176590223</v>
      </c>
    </row>
    <row r="47" spans="3:5" x14ac:dyDescent="0.25">
      <c r="C47" s="3">
        <v>0.27274391918698693</v>
      </c>
      <c r="D47" s="3">
        <f t="shared" si="0"/>
        <v>9.0993320075027459E-2</v>
      </c>
      <c r="E47" s="3">
        <f t="shared" si="1"/>
        <v>-4.4941618215146537</v>
      </c>
    </row>
    <row r="48" spans="3:5" x14ac:dyDescent="0.25">
      <c r="C48" s="3">
        <v>0.21683400982696005</v>
      </c>
      <c r="D48" s="3">
        <f t="shared" si="0"/>
        <v>6.9831603685834381E-2</v>
      </c>
      <c r="E48" s="3">
        <f t="shared" si="1"/>
        <v>-2.3779901825953464</v>
      </c>
    </row>
    <row r="49" spans="3:5" x14ac:dyDescent="0.25">
      <c r="C49" s="3">
        <v>1.2604144413586841E-2</v>
      </c>
      <c r="D49" s="3">
        <f t="shared" si="0"/>
        <v>3.6240715616412894E-3</v>
      </c>
      <c r="E49" s="3">
        <f t="shared" si="1"/>
        <v>4.2427630298239629</v>
      </c>
    </row>
    <row r="50" spans="3:5" x14ac:dyDescent="0.25">
      <c r="C50" s="3">
        <v>0.96734519486068304</v>
      </c>
      <c r="D50" s="3">
        <f t="shared" si="0"/>
        <v>0.97764664654269517</v>
      </c>
      <c r="E50" s="3">
        <f t="shared" si="1"/>
        <v>-93.159494468281437</v>
      </c>
    </row>
    <row r="51" spans="3:5" x14ac:dyDescent="0.25">
      <c r="C51" s="3">
        <v>0.89886165959654529</v>
      </c>
      <c r="D51" s="3">
        <f t="shared" si="0"/>
        <v>0.65464742639110729</v>
      </c>
      <c r="E51" s="3">
        <f t="shared" si="1"/>
        <v>-60.859572453122631</v>
      </c>
    </row>
    <row r="52" spans="3:5" x14ac:dyDescent="0.25">
      <c r="C52" s="3">
        <v>0.75212866603595085</v>
      </c>
      <c r="D52" s="3">
        <f t="shared" si="0"/>
        <v>0.39852728060261172</v>
      </c>
      <c r="E52" s="3">
        <f t="shared" si="1"/>
        <v>-35.247557874273078</v>
      </c>
    </row>
    <row r="53" spans="3:5" x14ac:dyDescent="0.25">
      <c r="C53" s="3">
        <v>0.64470351268044068</v>
      </c>
      <c r="D53" s="3">
        <f t="shared" si="0"/>
        <v>0.29565790357820088</v>
      </c>
      <c r="E53" s="3">
        <f t="shared" si="1"/>
        <v>-24.960620171831998</v>
      </c>
    </row>
    <row r="54" spans="3:5" x14ac:dyDescent="0.25">
      <c r="C54" s="3">
        <v>0.9217505417035432</v>
      </c>
    </row>
    <row r="55" spans="3:5" x14ac:dyDescent="0.25">
      <c r="C55" s="3">
        <v>0.79045991393780324</v>
      </c>
    </row>
    <row r="56" spans="3:5" x14ac:dyDescent="0.25">
      <c r="C56" s="3">
        <v>0.89300210577715389</v>
      </c>
    </row>
    <row r="57" spans="3:5" x14ac:dyDescent="0.25">
      <c r="C57" s="3">
        <v>0.5348979155858028</v>
      </c>
    </row>
    <row r="58" spans="3:5" x14ac:dyDescent="0.25">
      <c r="C58" s="3">
        <v>3.3356730857264934E-2</v>
      </c>
    </row>
    <row r="59" spans="3:5" x14ac:dyDescent="0.25">
      <c r="C59" s="3">
        <v>0.94656208990752888</v>
      </c>
    </row>
    <row r="60" spans="3:5" x14ac:dyDescent="0.25">
      <c r="C60" s="3">
        <v>0.43784905545213171</v>
      </c>
    </row>
    <row r="61" spans="3:5" x14ac:dyDescent="0.25">
      <c r="C61" s="3">
        <v>0.40180669576097905</v>
      </c>
    </row>
    <row r="62" spans="3:5" x14ac:dyDescent="0.25">
      <c r="C62" s="3">
        <v>0.30533768730735189</v>
      </c>
    </row>
    <row r="63" spans="3:5" x14ac:dyDescent="0.25">
      <c r="C63" s="3">
        <v>0.38181707205420085</v>
      </c>
    </row>
    <row r="64" spans="3:5" x14ac:dyDescent="0.25">
      <c r="C64" s="3">
        <v>0.77101962340159302</v>
      </c>
    </row>
    <row r="65" spans="3:3" x14ac:dyDescent="0.25">
      <c r="C65" s="3">
        <v>0.30768761253700372</v>
      </c>
    </row>
    <row r="66" spans="3:3" x14ac:dyDescent="0.25">
      <c r="C66" s="3">
        <v>0.40461439863277077</v>
      </c>
    </row>
    <row r="67" spans="3:3" x14ac:dyDescent="0.25">
      <c r="C67" s="3">
        <v>3.3356730857264934E-2</v>
      </c>
    </row>
    <row r="68" spans="3:3" x14ac:dyDescent="0.25">
      <c r="C68" s="3">
        <v>0.76714377269814138</v>
      </c>
    </row>
    <row r="69" spans="3:3" x14ac:dyDescent="0.25">
      <c r="C69" s="3">
        <v>7.0558793908505515E-2</v>
      </c>
    </row>
    <row r="70" spans="3:3" x14ac:dyDescent="0.25">
      <c r="C70" s="3">
        <v>5.1759392071291238E-2</v>
      </c>
    </row>
    <row r="71" spans="3:3" x14ac:dyDescent="0.25">
      <c r="C71" s="3">
        <v>0.71648304696798604</v>
      </c>
    </row>
    <row r="72" spans="3:3" x14ac:dyDescent="0.25">
      <c r="C72" s="3">
        <v>0.54918057802056952</v>
      </c>
    </row>
    <row r="73" spans="3:3" x14ac:dyDescent="0.25">
      <c r="C73" s="3">
        <v>0.11499374370555743</v>
      </c>
    </row>
    <row r="74" spans="3:3" x14ac:dyDescent="0.25">
      <c r="C74" s="3">
        <v>9.2379528183843498E-2</v>
      </c>
    </row>
    <row r="75" spans="3:3" x14ac:dyDescent="0.25">
      <c r="C75" s="3">
        <v>3.5431989501632739E-2</v>
      </c>
    </row>
    <row r="76" spans="3:3" x14ac:dyDescent="0.25">
      <c r="C76" s="3">
        <v>0.38102359080782494</v>
      </c>
    </row>
    <row r="77" spans="3:3" x14ac:dyDescent="0.25">
      <c r="C77" s="3">
        <v>0.91940061647389137</v>
      </c>
    </row>
    <row r="78" spans="3:3" x14ac:dyDescent="0.25">
      <c r="C78" s="3">
        <v>0.78151799066133609</v>
      </c>
    </row>
    <row r="79" spans="3:3" x14ac:dyDescent="0.25">
      <c r="C79" s="3">
        <v>0.65553758354441971</v>
      </c>
    </row>
    <row r="80" spans="3:3" x14ac:dyDescent="0.25">
      <c r="C80" s="3">
        <v>0.47624134037293619</v>
      </c>
    </row>
    <row r="81" spans="3:3" x14ac:dyDescent="0.25">
      <c r="C81" s="3">
        <v>0.71456038087099827</v>
      </c>
    </row>
    <row r="82" spans="3:3" x14ac:dyDescent="0.25">
      <c r="C82" s="3">
        <v>0.31177709280678734</v>
      </c>
    </row>
    <row r="83" spans="3:3" x14ac:dyDescent="0.25">
      <c r="C83" s="3">
        <v>0.84276863917966249</v>
      </c>
    </row>
    <row r="84" spans="3:3" x14ac:dyDescent="0.25">
      <c r="C84" s="3">
        <v>4.0589617603076266E-3</v>
      </c>
    </row>
    <row r="85" spans="3:3" x14ac:dyDescent="0.25">
      <c r="C85" s="3">
        <v>0.59089938047425761</v>
      </c>
    </row>
    <row r="86" spans="3:3" x14ac:dyDescent="0.25">
      <c r="C86" s="3">
        <v>0.11761833552049318</v>
      </c>
    </row>
    <row r="87" spans="3:3" x14ac:dyDescent="0.25">
      <c r="C87" s="3">
        <v>0.67735831781975764</v>
      </c>
    </row>
    <row r="88" spans="3:3" x14ac:dyDescent="0.25">
      <c r="C88" s="3">
        <v>7.3946348460341191E-2</v>
      </c>
    </row>
    <row r="89" spans="3:3" x14ac:dyDescent="0.25">
      <c r="C89" s="3">
        <v>0.66988128299813832</v>
      </c>
    </row>
    <row r="90" spans="3:3" x14ac:dyDescent="0.25">
      <c r="C90" s="3">
        <v>0.98547318948942531</v>
      </c>
    </row>
    <row r="91" spans="3:3" x14ac:dyDescent="0.25">
      <c r="C91" s="3">
        <v>0.84737693411053805</v>
      </c>
    </row>
    <row r="92" spans="3:3" x14ac:dyDescent="0.25">
      <c r="C92" s="3">
        <v>0.97973570970793789</v>
      </c>
    </row>
    <row r="93" spans="3:3" x14ac:dyDescent="0.25">
      <c r="C93" s="3">
        <v>0.49629200109866634</v>
      </c>
    </row>
    <row r="94" spans="3:3" x14ac:dyDescent="0.25">
      <c r="C94" s="3">
        <v>0.50218207342753385</v>
      </c>
    </row>
    <row r="95" spans="3:3" x14ac:dyDescent="0.25">
      <c r="C95" s="3">
        <v>0.42851039155247655</v>
      </c>
    </row>
    <row r="96" spans="3:3" x14ac:dyDescent="0.25">
      <c r="C96" s="3">
        <v>0.48487807855464338</v>
      </c>
    </row>
    <row r="97" spans="3:3" x14ac:dyDescent="0.25">
      <c r="C97" s="3">
        <v>0.30732139042329171</v>
      </c>
    </row>
    <row r="98" spans="3:3" x14ac:dyDescent="0.25">
      <c r="C98" s="3">
        <v>0.87267677846613967</v>
      </c>
    </row>
    <row r="99" spans="3:3" x14ac:dyDescent="0.25">
      <c r="C99" s="3">
        <v>0.55668813135166484</v>
      </c>
    </row>
    <row r="100" spans="3:3" x14ac:dyDescent="0.25">
      <c r="C100" s="3">
        <v>0.4302499465926084</v>
      </c>
    </row>
    <row r="101" spans="3:3" x14ac:dyDescent="0.25">
      <c r="C101" s="3">
        <v>0.33500167851802121</v>
      </c>
    </row>
    <row r="102" spans="3:3" x14ac:dyDescent="0.25">
      <c r="C102" s="3">
        <v>0.63762321848200931</v>
      </c>
    </row>
    <row r="103" spans="3:3" x14ac:dyDescent="0.25">
      <c r="C103" s="3">
        <v>0.39933469649342324</v>
      </c>
    </row>
    <row r="104" spans="3:3" x14ac:dyDescent="0.25">
      <c r="C104" s="3">
        <v>0.44492934965056308</v>
      </c>
    </row>
    <row r="105" spans="3:3" x14ac:dyDescent="0.25">
      <c r="C105" s="3">
        <v>0.79805902279732654</v>
      </c>
    </row>
    <row r="106" spans="3:3" x14ac:dyDescent="0.25">
      <c r="C106" s="3">
        <v>0.32312997833185825</v>
      </c>
    </row>
    <row r="107" spans="3:3" x14ac:dyDescent="0.25">
      <c r="C107" s="3">
        <v>0.33173619800408949</v>
      </c>
    </row>
    <row r="108" spans="3:3" x14ac:dyDescent="0.25">
      <c r="C108" s="3">
        <v>4.2085024567400126E-2</v>
      </c>
    </row>
    <row r="109" spans="3:3" x14ac:dyDescent="0.25">
      <c r="C109" s="3">
        <v>0.73928037354655596</v>
      </c>
    </row>
    <row r="110" spans="3:3" x14ac:dyDescent="0.25">
      <c r="C110" s="3">
        <v>0.55314798425244915</v>
      </c>
    </row>
    <row r="111" spans="3:3" x14ac:dyDescent="0.25">
      <c r="C111" s="3">
        <v>0.72484511856440936</v>
      </c>
    </row>
    <row r="112" spans="3:3" x14ac:dyDescent="0.25">
      <c r="C112" s="3">
        <v>0.881008331553087</v>
      </c>
    </row>
    <row r="113" spans="3:3" x14ac:dyDescent="0.25">
      <c r="C113" s="3">
        <v>0.36515396588030641</v>
      </c>
    </row>
    <row r="114" spans="3:3" x14ac:dyDescent="0.25">
      <c r="C114" s="3">
        <v>0.65593432416760766</v>
      </c>
    </row>
    <row r="115" spans="3:3" x14ac:dyDescent="0.25">
      <c r="C115" s="3">
        <v>0.25049592577898494</v>
      </c>
    </row>
    <row r="116" spans="3:3" x14ac:dyDescent="0.25">
      <c r="C116" s="3">
        <v>0.47587511825922424</v>
      </c>
    </row>
    <row r="117" spans="3:3" x14ac:dyDescent="0.25">
      <c r="C117" s="3">
        <v>4.3519394512771994E-2</v>
      </c>
    </row>
    <row r="118" spans="3:3" x14ac:dyDescent="0.25">
      <c r="C118" s="3">
        <v>0.29615161595507677</v>
      </c>
    </row>
    <row r="119" spans="3:3" x14ac:dyDescent="0.25">
      <c r="C119" s="3">
        <v>0.11053804132206183</v>
      </c>
    </row>
    <row r="120" spans="3:3" x14ac:dyDescent="0.25">
      <c r="C120" s="3">
        <v>0.1337321085238197</v>
      </c>
    </row>
    <row r="121" spans="3:3" x14ac:dyDescent="0.25">
      <c r="C121" s="3">
        <v>0.6156498916592914</v>
      </c>
    </row>
    <row r="122" spans="3:3" x14ac:dyDescent="0.25">
      <c r="C122" s="3">
        <v>0.16336558122501296</v>
      </c>
    </row>
    <row r="123" spans="3:3" x14ac:dyDescent="0.25">
      <c r="C123" s="3">
        <v>9.6102786339915161E-2</v>
      </c>
    </row>
    <row r="124" spans="3:3" x14ac:dyDescent="0.25">
      <c r="C124" s="3">
        <v>0.40165410321359907</v>
      </c>
    </row>
    <row r="125" spans="3:3" x14ac:dyDescent="0.25">
      <c r="C125" s="3">
        <v>0.17905209509567552</v>
      </c>
    </row>
    <row r="126" spans="3:3" x14ac:dyDescent="0.25">
      <c r="C126" s="3">
        <v>0.24860377819147314</v>
      </c>
    </row>
    <row r="127" spans="3:3" x14ac:dyDescent="0.25">
      <c r="C127" s="3">
        <v>0.88308359019745475</v>
      </c>
    </row>
    <row r="128" spans="3:3" x14ac:dyDescent="0.25">
      <c r="C128" s="3">
        <v>0.80520035401470991</v>
      </c>
    </row>
    <row r="129" spans="3:3" x14ac:dyDescent="0.25">
      <c r="C129" s="3">
        <v>0.9974364452040162</v>
      </c>
    </row>
    <row r="130" spans="3:3" x14ac:dyDescent="0.25">
      <c r="C130" s="3">
        <v>0.73998229926450387</v>
      </c>
    </row>
    <row r="131" spans="3:3" x14ac:dyDescent="0.25">
      <c r="C131" s="3">
        <v>0.47022919400616475</v>
      </c>
    </row>
    <row r="132" spans="3:3" x14ac:dyDescent="0.25">
      <c r="C132" s="3">
        <v>0.15903195287942137</v>
      </c>
    </row>
    <row r="133" spans="3:3" x14ac:dyDescent="0.25">
      <c r="C133" s="3">
        <v>0.69344157231360826</v>
      </c>
    </row>
    <row r="134" spans="3:3" x14ac:dyDescent="0.25">
      <c r="C134" s="3">
        <v>6.8544572283089689E-2</v>
      </c>
    </row>
    <row r="135" spans="3:3" x14ac:dyDescent="0.25">
      <c r="C135" s="3">
        <v>0.16614276558732871</v>
      </c>
    </row>
    <row r="136" spans="3:3" x14ac:dyDescent="0.25">
      <c r="C136" s="3">
        <v>0.23129978331858272</v>
      </c>
    </row>
    <row r="137" spans="3:3" x14ac:dyDescent="0.25">
      <c r="C137" s="3">
        <v>0.3813592944120609</v>
      </c>
    </row>
    <row r="138" spans="3:3" x14ac:dyDescent="0.25">
      <c r="C138" s="3">
        <v>0.13626514481032748</v>
      </c>
    </row>
    <row r="139" spans="3:3" x14ac:dyDescent="0.25">
      <c r="C139" s="3">
        <v>3.1250953703421125E-2</v>
      </c>
    </row>
    <row r="140" spans="3:3" x14ac:dyDescent="0.25">
      <c r="C140" s="3">
        <v>4.2329172643208103E-2</v>
      </c>
    </row>
    <row r="141" spans="3:3" x14ac:dyDescent="0.25">
      <c r="C141" s="3">
        <v>0.89513840144047363</v>
      </c>
    </row>
    <row r="142" spans="3:3" x14ac:dyDescent="0.25">
      <c r="C142" s="3">
        <v>0.2563554795983764</v>
      </c>
    </row>
    <row r="143" spans="3:3" x14ac:dyDescent="0.25">
      <c r="C143" s="3">
        <v>0.18118839075899534</v>
      </c>
    </row>
    <row r="144" spans="3:3" x14ac:dyDescent="0.25">
      <c r="C144" s="3">
        <v>0.57979064302499461</v>
      </c>
    </row>
    <row r="145" spans="3:3" x14ac:dyDescent="0.25">
      <c r="C145" s="3">
        <v>0.76839503158665734</v>
      </c>
    </row>
    <row r="146" spans="3:3" x14ac:dyDescent="0.25">
      <c r="C146" s="3">
        <v>0.83791619617297897</v>
      </c>
    </row>
    <row r="147" spans="3:3" x14ac:dyDescent="0.25">
      <c r="C147" s="3">
        <v>0.85766167180394914</v>
      </c>
    </row>
    <row r="148" spans="3:3" x14ac:dyDescent="0.25">
      <c r="C148" s="3">
        <v>0.21076082644123662</v>
      </c>
    </row>
    <row r="149" spans="3:3" x14ac:dyDescent="0.25">
      <c r="C149" s="3">
        <v>0.12295907467879269</v>
      </c>
    </row>
    <row r="150" spans="3:3" x14ac:dyDescent="0.25">
      <c r="C150" s="3">
        <v>0.34623249000518813</v>
      </c>
    </row>
    <row r="151" spans="3:3" x14ac:dyDescent="0.25">
      <c r="C151" s="3">
        <v>0.67323831904049802</v>
      </c>
    </row>
    <row r="152" spans="3:3" x14ac:dyDescent="0.25">
      <c r="C152" s="3">
        <v>0.57261879329813536</v>
      </c>
    </row>
    <row r="153" spans="3:3" x14ac:dyDescent="0.25">
      <c r="C153" s="3">
        <v>0.12146366771446883</v>
      </c>
    </row>
    <row r="154" spans="3:3" x14ac:dyDescent="0.25">
      <c r="C154" s="3">
        <v>0.56932279427472765</v>
      </c>
    </row>
    <row r="155" spans="3:3" x14ac:dyDescent="0.25">
      <c r="C155" s="3">
        <v>0.93618579668568991</v>
      </c>
    </row>
    <row r="156" spans="3:3" x14ac:dyDescent="0.25">
      <c r="C156" s="3">
        <v>0.22345652638325145</v>
      </c>
    </row>
    <row r="157" spans="3:3" x14ac:dyDescent="0.25">
      <c r="C157" s="3">
        <v>0.14078188421277504</v>
      </c>
    </row>
    <row r="158" spans="3:3" x14ac:dyDescent="0.25">
      <c r="C158" s="3">
        <v>0.72261726737266152</v>
      </c>
    </row>
    <row r="159" spans="3:3" x14ac:dyDescent="0.25">
      <c r="C159" s="3">
        <v>0.46162297433393351</v>
      </c>
    </row>
    <row r="160" spans="3:3" x14ac:dyDescent="0.25">
      <c r="C160" s="3">
        <v>0.83373516037476725</v>
      </c>
    </row>
    <row r="161" spans="3:3" x14ac:dyDescent="0.25">
      <c r="C161" s="3">
        <v>0.32258064516129031</v>
      </c>
    </row>
    <row r="162" spans="3:3" x14ac:dyDescent="0.25">
      <c r="C162" s="3">
        <v>0.42274239326151308</v>
      </c>
    </row>
    <row r="163" spans="3:3" x14ac:dyDescent="0.25">
      <c r="C163" s="3">
        <v>0.77523117770928063</v>
      </c>
    </row>
    <row r="164" spans="3:3" x14ac:dyDescent="0.25">
      <c r="C164" s="3">
        <v>0.19986571855830562</v>
      </c>
    </row>
    <row r="165" spans="3:3" x14ac:dyDescent="0.25">
      <c r="C165" s="3">
        <v>0.65681936094241156</v>
      </c>
    </row>
    <row r="166" spans="3:3" x14ac:dyDescent="0.25">
      <c r="C166" s="3">
        <v>6.1555833613086336E-2</v>
      </c>
    </row>
    <row r="167" spans="3:3" x14ac:dyDescent="0.25">
      <c r="C167" s="3">
        <v>0.11581774346140934</v>
      </c>
    </row>
    <row r="168" spans="3:3" x14ac:dyDescent="0.25">
      <c r="C168" s="3">
        <v>0.86178167058320876</v>
      </c>
    </row>
    <row r="169" spans="3:3" x14ac:dyDescent="0.25">
      <c r="C169" s="3">
        <v>0.25482955412457653</v>
      </c>
    </row>
    <row r="170" spans="3:3" x14ac:dyDescent="0.25">
      <c r="C170" s="3">
        <v>0.61214026306955172</v>
      </c>
    </row>
    <row r="171" spans="3:3" x14ac:dyDescent="0.25">
      <c r="C171" s="3">
        <v>0.14304025391399883</v>
      </c>
    </row>
    <row r="172" spans="3:3" x14ac:dyDescent="0.25">
      <c r="C172" s="3">
        <v>0.60469374675740839</v>
      </c>
    </row>
    <row r="173" spans="3:3" x14ac:dyDescent="0.25">
      <c r="C173" s="3">
        <v>0.96826075014496293</v>
      </c>
    </row>
    <row r="174" spans="3:3" x14ac:dyDescent="0.25">
      <c r="C174" s="3">
        <v>0.39719840083010344</v>
      </c>
    </row>
    <row r="175" spans="3:3" x14ac:dyDescent="0.25">
      <c r="C175" s="3">
        <v>0.75624866481521047</v>
      </c>
    </row>
    <row r="176" spans="3:3" x14ac:dyDescent="0.25">
      <c r="C176" s="3">
        <v>0.6275826288644063</v>
      </c>
    </row>
    <row r="177" spans="3:3" x14ac:dyDescent="0.25">
      <c r="C177" s="3">
        <v>9.4607379375591296E-3</v>
      </c>
    </row>
    <row r="178" spans="3:3" x14ac:dyDescent="0.25">
      <c r="C178" s="3">
        <v>0.85210730307931759</v>
      </c>
    </row>
    <row r="179" spans="3:3" x14ac:dyDescent="0.25">
      <c r="C179" s="3">
        <v>0.9310892056031983</v>
      </c>
    </row>
    <row r="180" spans="3:3" x14ac:dyDescent="0.25">
      <c r="C180" s="3">
        <v>0.65816217535935539</v>
      </c>
    </row>
    <row r="181" spans="3:3" x14ac:dyDescent="0.25">
      <c r="C181" s="3">
        <v>0.73085726493118075</v>
      </c>
    </row>
    <row r="182" spans="3:3" x14ac:dyDescent="0.25">
      <c r="C182" s="3">
        <v>0.81301309244056519</v>
      </c>
    </row>
    <row r="183" spans="3:3" x14ac:dyDescent="0.25">
      <c r="C183" s="3">
        <v>0.97991882076479386</v>
      </c>
    </row>
    <row r="184" spans="3:3" x14ac:dyDescent="0.25">
      <c r="C184" s="3">
        <v>0.79705191198461867</v>
      </c>
    </row>
    <row r="185" spans="3:3" x14ac:dyDescent="0.25">
      <c r="C185" s="3">
        <v>0.21787163914914395</v>
      </c>
    </row>
    <row r="186" spans="3:3" x14ac:dyDescent="0.25">
      <c r="C186" s="3">
        <v>0.36170537430951871</v>
      </c>
    </row>
    <row r="187" spans="3:3" x14ac:dyDescent="0.25">
      <c r="C187" s="3">
        <v>0.14221625415814693</v>
      </c>
    </row>
    <row r="188" spans="3:3" x14ac:dyDescent="0.25">
      <c r="C188" s="3">
        <v>0.37113559373760185</v>
      </c>
    </row>
    <row r="189" spans="3:3" x14ac:dyDescent="0.25">
      <c r="C189" s="3">
        <v>0.85341959898678543</v>
      </c>
    </row>
    <row r="190" spans="3:3" x14ac:dyDescent="0.25">
      <c r="C190" s="3">
        <v>0.75841547898800621</v>
      </c>
    </row>
    <row r="191" spans="3:3" x14ac:dyDescent="0.25">
      <c r="C191" s="3">
        <v>0.91140476699118012</v>
      </c>
    </row>
    <row r="192" spans="3:3" x14ac:dyDescent="0.25">
      <c r="C192" s="3">
        <v>0.57856990264595476</v>
      </c>
    </row>
    <row r="193" spans="3:3" x14ac:dyDescent="0.25">
      <c r="C193" s="3">
        <v>0.50865199743644518</v>
      </c>
    </row>
    <row r="194" spans="3:3" x14ac:dyDescent="0.25">
      <c r="C194" s="3">
        <v>0.49348429822687462</v>
      </c>
    </row>
    <row r="195" spans="3:3" x14ac:dyDescent="0.25">
      <c r="C195" s="3">
        <v>4.0894802697836238E-3</v>
      </c>
    </row>
    <row r="196" spans="3:3" x14ac:dyDescent="0.25">
      <c r="C196" s="3">
        <v>0.20529801324503311</v>
      </c>
    </row>
    <row r="197" spans="3:3" x14ac:dyDescent="0.25">
      <c r="C197" s="3">
        <v>0.51734977263710435</v>
      </c>
    </row>
    <row r="198" spans="3:3" x14ac:dyDescent="0.25">
      <c r="C198" s="3">
        <v>0.98998992889187287</v>
      </c>
    </row>
    <row r="199" spans="3:3" x14ac:dyDescent="0.25">
      <c r="C199" s="3">
        <v>0.37846003601184119</v>
      </c>
    </row>
    <row r="200" spans="3:3" x14ac:dyDescent="0.25">
      <c r="C200" s="3">
        <v>0.195837275307474</v>
      </c>
    </row>
    <row r="201" spans="3:3" x14ac:dyDescent="0.25">
      <c r="C201" s="3">
        <v>8.9602343821527763E-2</v>
      </c>
    </row>
    <row r="202" spans="3:3" x14ac:dyDescent="0.25">
      <c r="C202" s="3">
        <v>0.9872737815485092</v>
      </c>
    </row>
    <row r="203" spans="3:3" x14ac:dyDescent="0.25">
      <c r="C203" s="3">
        <v>0.20734275337992492</v>
      </c>
    </row>
    <row r="204" spans="3:3" x14ac:dyDescent="0.25">
      <c r="C204" s="3">
        <v>0.35828730124820701</v>
      </c>
    </row>
    <row r="205" spans="3:3" x14ac:dyDescent="0.25">
      <c r="C205" s="3">
        <v>0.32114627521591843</v>
      </c>
    </row>
    <row r="206" spans="3:3" x14ac:dyDescent="0.25">
      <c r="C206" s="3">
        <v>0.13803521835993529</v>
      </c>
    </row>
    <row r="207" spans="3:3" x14ac:dyDescent="0.25">
      <c r="C207" s="3">
        <v>0.21289712210455641</v>
      </c>
    </row>
    <row r="208" spans="3:3" x14ac:dyDescent="0.25">
      <c r="C208" s="3">
        <v>0.9855342265083773</v>
      </c>
    </row>
    <row r="209" spans="3:3" x14ac:dyDescent="0.25">
      <c r="C209" s="3">
        <v>0.45481734672078616</v>
      </c>
    </row>
    <row r="210" spans="3:3" x14ac:dyDescent="0.25">
      <c r="C210" s="3">
        <v>0.84914700766014584</v>
      </c>
    </row>
    <row r="211" spans="3:3" x14ac:dyDescent="0.25">
      <c r="C211" s="3">
        <v>0.26886806848353528</v>
      </c>
    </row>
    <row r="212" spans="3:3" x14ac:dyDescent="0.25">
      <c r="C212" s="3">
        <v>0.67381817072054195</v>
      </c>
    </row>
    <row r="213" spans="3:3" x14ac:dyDescent="0.25">
      <c r="C213" s="3">
        <v>0.54997405926694543</v>
      </c>
    </row>
    <row r="214" spans="3:3" x14ac:dyDescent="0.25">
      <c r="C214" s="3">
        <v>0.8979461043122654</v>
      </c>
    </row>
    <row r="215" spans="3:3" x14ac:dyDescent="0.25">
      <c r="C215" s="3">
        <v>0.67638172551652576</v>
      </c>
    </row>
    <row r="216" spans="3:3" x14ac:dyDescent="0.25">
      <c r="C216" s="3">
        <v>0.11975463118381298</v>
      </c>
    </row>
    <row r="217" spans="3:3" x14ac:dyDescent="0.25">
      <c r="C217" s="3">
        <v>0.21662038026062808</v>
      </c>
    </row>
    <row r="218" spans="3:3" x14ac:dyDescent="0.25">
      <c r="C218" s="3">
        <v>0.85531174657429732</v>
      </c>
    </row>
    <row r="219" spans="3:3" x14ac:dyDescent="0.25">
      <c r="C219" s="3">
        <v>2.0142216254158147E-2</v>
      </c>
    </row>
    <row r="220" spans="3:3" x14ac:dyDescent="0.25">
      <c r="C220" s="3">
        <v>0.17697683645130771</v>
      </c>
    </row>
    <row r="221" spans="3:3" x14ac:dyDescent="0.25">
      <c r="C221" s="3">
        <v>0.57011627552110355</v>
      </c>
    </row>
    <row r="222" spans="3:3" x14ac:dyDescent="0.25">
      <c r="C222" s="3">
        <v>0.84646137882625816</v>
      </c>
    </row>
    <row r="223" spans="3:3" x14ac:dyDescent="0.25">
      <c r="C223" s="3">
        <v>1.1017181920834987E-2</v>
      </c>
    </row>
    <row r="224" spans="3:3" x14ac:dyDescent="0.25">
      <c r="C224" s="3">
        <v>0.95397808771019621</v>
      </c>
    </row>
    <row r="225" spans="3:3" x14ac:dyDescent="0.25">
      <c r="C225" s="3">
        <v>6.2685018463698228E-2</v>
      </c>
    </row>
    <row r="226" spans="3:3" x14ac:dyDescent="0.25">
      <c r="C226" s="3">
        <v>0.68102053895687731</v>
      </c>
    </row>
    <row r="227" spans="3:3" x14ac:dyDescent="0.25">
      <c r="C227" s="3">
        <v>0.22061830500198371</v>
      </c>
    </row>
    <row r="228" spans="3:3" x14ac:dyDescent="0.25">
      <c r="C228" s="3">
        <v>0.23416852320932646</v>
      </c>
    </row>
    <row r="229" spans="3:3" x14ac:dyDescent="0.25">
      <c r="C229" s="3">
        <v>0.3485824152348399</v>
      </c>
    </row>
    <row r="230" spans="3:3" x14ac:dyDescent="0.25">
      <c r="C230" s="3">
        <v>0.88332773827326272</v>
      </c>
    </row>
    <row r="231" spans="3:3" x14ac:dyDescent="0.25">
      <c r="C231" s="3">
        <v>0.11545152134769737</v>
      </c>
    </row>
    <row r="232" spans="3:3" x14ac:dyDescent="0.25">
      <c r="C232" s="3">
        <v>0.99948118533890806</v>
      </c>
    </row>
    <row r="233" spans="3:3" x14ac:dyDescent="0.25">
      <c r="C233" s="3">
        <v>0.83809930722983494</v>
      </c>
    </row>
    <row r="234" spans="3:3" x14ac:dyDescent="0.25">
      <c r="C234" s="3">
        <v>0.65453047273171183</v>
      </c>
    </row>
    <row r="235" spans="3:3" x14ac:dyDescent="0.25">
      <c r="C235" s="3">
        <v>0.29569383831293677</v>
      </c>
    </row>
    <row r="236" spans="3:3" x14ac:dyDescent="0.25">
      <c r="C236" s="3">
        <v>0.33848078859828484</v>
      </c>
    </row>
    <row r="237" spans="3:3" x14ac:dyDescent="0.25">
      <c r="C237" s="3">
        <v>9.7689748832667012E-2</v>
      </c>
    </row>
    <row r="238" spans="3:3" x14ac:dyDescent="0.25">
      <c r="C238" s="3">
        <v>0.29749443037202061</v>
      </c>
    </row>
    <row r="239" spans="3:3" x14ac:dyDescent="0.25">
      <c r="C239" s="3">
        <v>0.34540849024933623</v>
      </c>
    </row>
    <row r="240" spans="3:3" x14ac:dyDescent="0.25">
      <c r="C240" s="3">
        <v>0.52104251228370002</v>
      </c>
    </row>
    <row r="241" spans="3:3" x14ac:dyDescent="0.25">
      <c r="C241" s="3">
        <v>0.75215918454542685</v>
      </c>
    </row>
    <row r="242" spans="3:3" x14ac:dyDescent="0.25">
      <c r="C242" s="3">
        <v>0.1358684041871395</v>
      </c>
    </row>
    <row r="243" spans="3:3" x14ac:dyDescent="0.25">
      <c r="C243" s="3">
        <v>0.20035401470992156</v>
      </c>
    </row>
    <row r="244" spans="3:3" x14ac:dyDescent="0.25">
      <c r="C244" s="3">
        <v>0.51969969786675618</v>
      </c>
    </row>
    <row r="245" spans="3:3" x14ac:dyDescent="0.25">
      <c r="C245" s="3">
        <v>4.4465468306527908E-2</v>
      </c>
    </row>
    <row r="246" spans="3:3" x14ac:dyDescent="0.25">
      <c r="C246" s="3">
        <v>0.45863216040528582</v>
      </c>
    </row>
    <row r="247" spans="3:3" x14ac:dyDescent="0.25">
      <c r="C247" s="3">
        <v>0.43955809198278756</v>
      </c>
    </row>
    <row r="248" spans="3:3" x14ac:dyDescent="0.25">
      <c r="C248" s="3">
        <v>0.75978881191442615</v>
      </c>
    </row>
    <row r="249" spans="3:3" x14ac:dyDescent="0.25">
      <c r="C249" s="3">
        <v>0.71074556718649862</v>
      </c>
    </row>
    <row r="250" spans="3:3" x14ac:dyDescent="0.25">
      <c r="C250" s="3">
        <v>0.52098147526474803</v>
      </c>
    </row>
    <row r="251" spans="3:3" x14ac:dyDescent="0.25">
      <c r="C251" s="3">
        <v>0.40714743491927852</v>
      </c>
    </row>
    <row r="252" spans="3:3" x14ac:dyDescent="0.25">
      <c r="C252" s="3">
        <v>0.37946714682454907</v>
      </c>
    </row>
    <row r="253" spans="3:3" x14ac:dyDescent="0.25">
      <c r="C253" s="3">
        <v>0.3252662739951781</v>
      </c>
    </row>
    <row r="254" spans="3:3" x14ac:dyDescent="0.25">
      <c r="C254" s="3">
        <v>0.13348796044801173</v>
      </c>
    </row>
    <row r="255" spans="3:3" x14ac:dyDescent="0.25">
      <c r="C255" s="3">
        <v>0.57026886806848354</v>
      </c>
    </row>
    <row r="256" spans="3:3" x14ac:dyDescent="0.25">
      <c r="C256" s="3">
        <v>0.78054139835810421</v>
      </c>
    </row>
    <row r="257" spans="3:3" x14ac:dyDescent="0.25">
      <c r="C257" s="3">
        <v>0.77309488204596089</v>
      </c>
    </row>
    <row r="258" spans="3:3" x14ac:dyDescent="0.25">
      <c r="C258" s="3">
        <v>0.87029633472701196</v>
      </c>
    </row>
    <row r="259" spans="3:3" x14ac:dyDescent="0.25">
      <c r="C259" s="3">
        <v>1.9714957121494188E-2</v>
      </c>
    </row>
    <row r="260" spans="3:3" x14ac:dyDescent="0.25">
      <c r="C260" s="3">
        <v>0.75160985137485881</v>
      </c>
    </row>
    <row r="261" spans="3:3" x14ac:dyDescent="0.25">
      <c r="C261" s="3">
        <v>5.2186651203955199E-3</v>
      </c>
    </row>
    <row r="262" spans="3:3" x14ac:dyDescent="0.25">
      <c r="C262" s="3">
        <v>0.42738120670186469</v>
      </c>
    </row>
    <row r="263" spans="3:3" x14ac:dyDescent="0.25">
      <c r="C263" s="3">
        <v>0.51942503128147222</v>
      </c>
    </row>
    <row r="264" spans="3:3" x14ac:dyDescent="0.25">
      <c r="C264" s="3">
        <v>0.9447309793389691</v>
      </c>
    </row>
    <row r="265" spans="3:3" x14ac:dyDescent="0.25">
      <c r="C265" s="3">
        <v>0.73390911587878049</v>
      </c>
    </row>
    <row r="266" spans="3:3" x14ac:dyDescent="0.25">
      <c r="C266" s="3">
        <v>0.16293832209234901</v>
      </c>
    </row>
    <row r="267" spans="3:3" x14ac:dyDescent="0.25">
      <c r="C267" s="3">
        <v>1.0895107882930999E-2</v>
      </c>
    </row>
    <row r="268" spans="3:3" x14ac:dyDescent="0.25">
      <c r="C268" s="3">
        <v>0.98699911496322523</v>
      </c>
    </row>
    <row r="269" spans="3:3" x14ac:dyDescent="0.25">
      <c r="C269" s="3">
        <v>0.22290719321268349</v>
      </c>
    </row>
    <row r="270" spans="3:3" x14ac:dyDescent="0.25">
      <c r="C270" s="3">
        <v>0.35038300729392374</v>
      </c>
    </row>
    <row r="271" spans="3:3" x14ac:dyDescent="0.25">
      <c r="C271" s="3">
        <v>0.97921689504684595</v>
      </c>
    </row>
    <row r="272" spans="3:3" x14ac:dyDescent="0.25">
      <c r="C272" s="3">
        <v>7.8432569353312793E-3</v>
      </c>
    </row>
    <row r="273" spans="3:3" x14ac:dyDescent="0.25">
      <c r="C273" s="3">
        <v>0.83046967986083564</v>
      </c>
    </row>
    <row r="274" spans="3:3" x14ac:dyDescent="0.25">
      <c r="C274" s="3">
        <v>0.17551194799645986</v>
      </c>
    </row>
    <row r="275" spans="3:3" x14ac:dyDescent="0.25">
      <c r="C275" s="3">
        <v>0.58613849299600207</v>
      </c>
    </row>
    <row r="276" spans="3:3" x14ac:dyDescent="0.25">
      <c r="C276" s="3">
        <v>0.86397900326548049</v>
      </c>
    </row>
    <row r="277" spans="3:3" x14ac:dyDescent="0.25">
      <c r="C277" s="3">
        <v>0.45976134525589768</v>
      </c>
    </row>
    <row r="278" spans="3:3" x14ac:dyDescent="0.25">
      <c r="C278" s="3">
        <v>9.0334788048951689E-3</v>
      </c>
    </row>
    <row r="279" spans="3:3" x14ac:dyDescent="0.25">
      <c r="C279" s="3">
        <v>0.97778252510147401</v>
      </c>
    </row>
    <row r="280" spans="3:3" x14ac:dyDescent="0.25">
      <c r="C280" s="3">
        <v>0.84237189855647454</v>
      </c>
    </row>
    <row r="281" spans="3:3" x14ac:dyDescent="0.25">
      <c r="C281" s="3">
        <v>0.57448042237617114</v>
      </c>
    </row>
    <row r="282" spans="3:3" x14ac:dyDescent="0.25">
      <c r="C282" s="3">
        <v>0.98599200415051724</v>
      </c>
    </row>
    <row r="283" spans="3:3" x14ac:dyDescent="0.25">
      <c r="C283" s="3">
        <v>0.67162083803827022</v>
      </c>
    </row>
    <row r="284" spans="3:3" x14ac:dyDescent="0.25">
      <c r="C284" s="3">
        <v>0.12341685232093265</v>
      </c>
    </row>
    <row r="285" spans="3:3" x14ac:dyDescent="0.25">
      <c r="C285" s="3">
        <v>0.93462935270241398</v>
      </c>
    </row>
    <row r="286" spans="3:3" x14ac:dyDescent="0.25">
      <c r="C286" s="3">
        <v>0.42252876369518111</v>
      </c>
    </row>
    <row r="287" spans="3:3" x14ac:dyDescent="0.25">
      <c r="C287" s="3">
        <v>0.4302499465926084</v>
      </c>
    </row>
    <row r="288" spans="3:3" x14ac:dyDescent="0.25">
      <c r="C288" s="3">
        <v>0.78508865627002777</v>
      </c>
    </row>
    <row r="289" spans="3:3" x14ac:dyDescent="0.25">
      <c r="C289" s="3">
        <v>0.70934171575060279</v>
      </c>
    </row>
    <row r="290" spans="3:3" x14ac:dyDescent="0.25">
      <c r="C290" s="3">
        <v>0.10257271034882656</v>
      </c>
    </row>
    <row r="291" spans="3:3" x14ac:dyDescent="0.25">
      <c r="C291" s="3">
        <v>0.52766502883999145</v>
      </c>
    </row>
    <row r="292" spans="3:3" x14ac:dyDescent="0.25">
      <c r="C292" s="3">
        <v>0.62886440626239815</v>
      </c>
    </row>
    <row r="293" spans="3:3" x14ac:dyDescent="0.25">
      <c r="C293" s="3">
        <v>0.12326425977355265</v>
      </c>
    </row>
    <row r="294" spans="3:3" x14ac:dyDescent="0.25">
      <c r="C294" s="3">
        <v>0.96420178838465531</v>
      </c>
    </row>
    <row r="295" spans="3:3" x14ac:dyDescent="0.25">
      <c r="C295" s="3">
        <v>0.81426435132908104</v>
      </c>
    </row>
    <row r="296" spans="3:3" x14ac:dyDescent="0.25">
      <c r="C296" s="3">
        <v>0.60997344889675587</v>
      </c>
    </row>
    <row r="297" spans="3:3" x14ac:dyDescent="0.25">
      <c r="C297" s="3">
        <v>0.29194006164738912</v>
      </c>
    </row>
    <row r="298" spans="3:3" x14ac:dyDescent="0.25">
      <c r="C298" s="3">
        <v>0.21787163914914395</v>
      </c>
    </row>
    <row r="299" spans="3:3" x14ac:dyDescent="0.25">
      <c r="C299" s="3">
        <v>0.48701437421796318</v>
      </c>
    </row>
    <row r="300" spans="3:3" x14ac:dyDescent="0.25">
      <c r="C300" s="3">
        <v>0.15164647358623004</v>
      </c>
    </row>
    <row r="301" spans="3:3" x14ac:dyDescent="0.25">
      <c r="C301" s="3">
        <v>0.40308847315897089</v>
      </c>
    </row>
    <row r="302" spans="3:3" x14ac:dyDescent="0.25">
      <c r="C302" s="3">
        <v>0.42786950285348063</v>
      </c>
    </row>
    <row r="303" spans="3:3" x14ac:dyDescent="0.25">
      <c r="C303" s="3">
        <v>0.97094637897885072</v>
      </c>
    </row>
    <row r="304" spans="3:3" x14ac:dyDescent="0.25">
      <c r="C304" s="3">
        <v>0.12585833307901242</v>
      </c>
    </row>
    <row r="305" spans="3:3" x14ac:dyDescent="0.25">
      <c r="C305" s="3">
        <v>0.89989928891872917</v>
      </c>
    </row>
    <row r="306" spans="3:3" x14ac:dyDescent="0.25">
      <c r="C306" s="3">
        <v>0.58738975188451792</v>
      </c>
    </row>
    <row r="307" spans="3:3" x14ac:dyDescent="0.25">
      <c r="C307" s="3">
        <v>0.81807916501358069</v>
      </c>
    </row>
    <row r="308" spans="3:3" x14ac:dyDescent="0.25">
      <c r="C308" s="3">
        <v>0.78115176854762414</v>
      </c>
    </row>
    <row r="309" spans="3:3" x14ac:dyDescent="0.25">
      <c r="C309" s="3">
        <v>0.82238227484969639</v>
      </c>
    </row>
    <row r="310" spans="3:3" x14ac:dyDescent="0.25">
      <c r="C310" s="3">
        <v>0.7193517868587298</v>
      </c>
    </row>
    <row r="311" spans="3:3" x14ac:dyDescent="0.25">
      <c r="C311" s="3">
        <v>3.0487990966521196E-2</v>
      </c>
    </row>
    <row r="312" spans="3:3" x14ac:dyDescent="0.25">
      <c r="C312" s="3">
        <v>0.39896847437971128</v>
      </c>
    </row>
    <row r="313" spans="3:3" x14ac:dyDescent="0.25">
      <c r="C313" s="3">
        <v>0.96337778862880341</v>
      </c>
    </row>
    <row r="314" spans="3:3" x14ac:dyDescent="0.25">
      <c r="C314" s="3">
        <v>3.3722952970976897E-2</v>
      </c>
    </row>
    <row r="315" spans="3:3" x14ac:dyDescent="0.25">
      <c r="C315" s="3">
        <v>0.71318704794457843</v>
      </c>
    </row>
    <row r="316" spans="3:3" x14ac:dyDescent="0.25">
      <c r="C316" s="3">
        <v>0.95989867854853972</v>
      </c>
    </row>
    <row r="317" spans="3:3" x14ac:dyDescent="0.25">
      <c r="C317" s="3">
        <v>0.99502548295541249</v>
      </c>
    </row>
    <row r="318" spans="3:3" x14ac:dyDescent="0.25">
      <c r="C318" s="3">
        <v>0.17276528214362011</v>
      </c>
    </row>
    <row r="319" spans="3:3" x14ac:dyDescent="0.25">
      <c r="C319" s="3">
        <v>0.46324045533616137</v>
      </c>
    </row>
    <row r="320" spans="3:3" x14ac:dyDescent="0.25">
      <c r="C320" s="3">
        <v>0.60060426648762477</v>
      </c>
    </row>
    <row r="321" spans="3:3" x14ac:dyDescent="0.25">
      <c r="C321" s="3">
        <v>0.22232734153263956</v>
      </c>
    </row>
    <row r="322" spans="3:3" x14ac:dyDescent="0.25">
      <c r="C322" s="3">
        <v>0.57542649616992703</v>
      </c>
    </row>
    <row r="323" spans="3:3" x14ac:dyDescent="0.25">
      <c r="C323" s="3">
        <v>0.40186773277993104</v>
      </c>
    </row>
    <row r="324" spans="3:3" x14ac:dyDescent="0.25">
      <c r="C324" s="3">
        <v>0.14362010559404279</v>
      </c>
    </row>
    <row r="325" spans="3:3" x14ac:dyDescent="0.25">
      <c r="C325" s="3">
        <v>0.11993774224066897</v>
      </c>
    </row>
    <row r="326" spans="3:3" x14ac:dyDescent="0.25">
      <c r="C326" s="3">
        <v>0.49204992828150274</v>
      </c>
    </row>
    <row r="327" spans="3:3" x14ac:dyDescent="0.25">
      <c r="C327" s="3">
        <v>0.25507370220038456</v>
      </c>
    </row>
    <row r="328" spans="3:3" x14ac:dyDescent="0.25">
      <c r="C328" s="3">
        <v>0.47987304300057987</v>
      </c>
    </row>
    <row r="329" spans="3:3" x14ac:dyDescent="0.25">
      <c r="C329" s="3">
        <v>0.30838953825495163</v>
      </c>
    </row>
    <row r="330" spans="3:3" x14ac:dyDescent="0.25">
      <c r="C330" s="3">
        <v>0.68086794640949733</v>
      </c>
    </row>
    <row r="331" spans="3:3" x14ac:dyDescent="0.25">
      <c r="C331" s="3">
        <v>0.38929410687582017</v>
      </c>
    </row>
    <row r="332" spans="3:3" x14ac:dyDescent="0.25">
      <c r="C332" s="3">
        <v>8.6672566911832033E-2</v>
      </c>
    </row>
    <row r="333" spans="3:3" x14ac:dyDescent="0.25">
      <c r="C333" s="3">
        <v>0.12576677755058444</v>
      </c>
    </row>
    <row r="334" spans="3:3" x14ac:dyDescent="0.25">
      <c r="C334" s="3">
        <v>0.31723990600299079</v>
      </c>
    </row>
    <row r="335" spans="3:3" x14ac:dyDescent="0.25">
      <c r="C335" s="3">
        <v>0.20856349375896482</v>
      </c>
    </row>
    <row r="336" spans="3:3" x14ac:dyDescent="0.25">
      <c r="C336" s="3">
        <v>0.46125675222022156</v>
      </c>
    </row>
    <row r="337" spans="3:3" x14ac:dyDescent="0.25">
      <c r="C337" s="3">
        <v>0.4519486068300424</v>
      </c>
    </row>
    <row r="338" spans="3:3" x14ac:dyDescent="0.25">
      <c r="C338" s="3">
        <v>0.14712973418378247</v>
      </c>
    </row>
    <row r="339" spans="3:3" x14ac:dyDescent="0.25">
      <c r="C339" s="3">
        <v>0.81926938688314466</v>
      </c>
    </row>
    <row r="340" spans="3:3" x14ac:dyDescent="0.25">
      <c r="C340" s="3">
        <v>0.75194555497909477</v>
      </c>
    </row>
    <row r="341" spans="3:3" x14ac:dyDescent="0.25">
      <c r="C341" s="3">
        <v>0.94024475844599753</v>
      </c>
    </row>
    <row r="342" spans="3:3" x14ac:dyDescent="0.25">
      <c r="C342" s="3">
        <v>0.41593676564836574</v>
      </c>
    </row>
    <row r="343" spans="3:3" x14ac:dyDescent="0.25">
      <c r="C343" s="3">
        <v>0.36851100192266611</v>
      </c>
    </row>
    <row r="344" spans="3:3" x14ac:dyDescent="0.25">
      <c r="C344" s="3">
        <v>0.3673818170720542</v>
      </c>
    </row>
    <row r="345" spans="3:3" x14ac:dyDescent="0.25">
      <c r="C345" s="3">
        <v>0.3141880550553911</v>
      </c>
    </row>
    <row r="346" spans="3:3" x14ac:dyDescent="0.25">
      <c r="C346" s="3">
        <v>0.60393078402050848</v>
      </c>
    </row>
    <row r="347" spans="3:3" x14ac:dyDescent="0.25">
      <c r="C347" s="3">
        <v>0.96276741843928337</v>
      </c>
    </row>
    <row r="348" spans="3:3" x14ac:dyDescent="0.25">
      <c r="C348" s="3">
        <v>0.84606463820307021</v>
      </c>
    </row>
    <row r="349" spans="3:3" x14ac:dyDescent="0.25">
      <c r="C349" s="3">
        <v>0.88470107119968255</v>
      </c>
    </row>
    <row r="350" spans="3:3" x14ac:dyDescent="0.25">
      <c r="C350" s="3">
        <v>0.49971007415997803</v>
      </c>
    </row>
    <row r="351" spans="3:3" x14ac:dyDescent="0.25">
      <c r="C351" s="3">
        <v>0.57280190435499134</v>
      </c>
    </row>
    <row r="352" spans="3:3" x14ac:dyDescent="0.25">
      <c r="C352" s="3">
        <v>0.76647236548966946</v>
      </c>
    </row>
    <row r="353" spans="3:3" x14ac:dyDescent="0.25">
      <c r="C353" s="3">
        <v>0.94412060914944917</v>
      </c>
    </row>
    <row r="354" spans="3:3" x14ac:dyDescent="0.25">
      <c r="C354" s="3">
        <v>0.64256721701712083</v>
      </c>
    </row>
    <row r="355" spans="3:3" x14ac:dyDescent="0.25">
      <c r="C355" s="3">
        <v>0.83111056855983156</v>
      </c>
    </row>
    <row r="356" spans="3:3" x14ac:dyDescent="0.25">
      <c r="C356" s="3">
        <v>0.97967467268898589</v>
      </c>
    </row>
    <row r="357" spans="3:3" x14ac:dyDescent="0.25">
      <c r="C357" s="3">
        <v>0.19373149815363017</v>
      </c>
    </row>
    <row r="358" spans="3:3" x14ac:dyDescent="0.25">
      <c r="C358" s="3">
        <v>0.66554765465254673</v>
      </c>
    </row>
    <row r="359" spans="3:3" x14ac:dyDescent="0.25">
      <c r="C359" s="3">
        <v>0.12823877681814019</v>
      </c>
    </row>
    <row r="360" spans="3:3" x14ac:dyDescent="0.25">
      <c r="C360" s="3">
        <v>0.94528031250953704</v>
      </c>
    </row>
    <row r="361" spans="3:3" x14ac:dyDescent="0.25">
      <c r="C361" s="3">
        <v>0.86059144871364479</v>
      </c>
    </row>
    <row r="362" spans="3:3" x14ac:dyDescent="0.25">
      <c r="C362" s="3">
        <v>0.5697805719168676</v>
      </c>
    </row>
    <row r="363" spans="3:3" x14ac:dyDescent="0.25">
      <c r="C363" s="3">
        <v>0.91427350688192388</v>
      </c>
    </row>
    <row r="364" spans="3:3" x14ac:dyDescent="0.25">
      <c r="C364" s="3">
        <v>0.4524063844721824</v>
      </c>
    </row>
    <row r="365" spans="3:3" x14ac:dyDescent="0.25">
      <c r="C365" s="3">
        <v>0.65977965636158331</v>
      </c>
    </row>
    <row r="366" spans="3:3" x14ac:dyDescent="0.25">
      <c r="C366" s="3">
        <v>0.4621417889950255</v>
      </c>
    </row>
    <row r="367" spans="3:3" x14ac:dyDescent="0.25">
      <c r="C367" s="3">
        <v>0.61128574480422371</v>
      </c>
    </row>
    <row r="368" spans="3:3" x14ac:dyDescent="0.25">
      <c r="C368" s="3">
        <v>0.50648518326364944</v>
      </c>
    </row>
    <row r="369" spans="3:3" x14ac:dyDescent="0.25">
      <c r="C369" s="3">
        <v>0.25928525650807216</v>
      </c>
    </row>
    <row r="370" spans="3:3" x14ac:dyDescent="0.25">
      <c r="C370" s="3">
        <v>0.78664510025330359</v>
      </c>
    </row>
    <row r="371" spans="3:3" x14ac:dyDescent="0.25">
      <c r="C371" s="3">
        <v>4.400769066438795E-2</v>
      </c>
    </row>
    <row r="372" spans="3:3" x14ac:dyDescent="0.25">
      <c r="C372" s="3">
        <v>0.663258766441847</v>
      </c>
    </row>
    <row r="373" spans="3:3" x14ac:dyDescent="0.25">
      <c r="C373" s="3">
        <v>0.40241706595049898</v>
      </c>
    </row>
    <row r="374" spans="3:3" x14ac:dyDescent="0.25">
      <c r="C374" s="3">
        <v>0.58146916104617452</v>
      </c>
    </row>
    <row r="375" spans="3:3" x14ac:dyDescent="0.25">
      <c r="C375" s="3">
        <v>0.79378643147068695</v>
      </c>
    </row>
    <row r="376" spans="3:3" x14ac:dyDescent="0.25">
      <c r="C376" s="3">
        <v>0.59154026917325353</v>
      </c>
    </row>
    <row r="377" spans="3:3" x14ac:dyDescent="0.25">
      <c r="C377" s="3">
        <v>0.34492019409772029</v>
      </c>
    </row>
    <row r="378" spans="3:3" x14ac:dyDescent="0.25">
      <c r="C378" s="3">
        <v>0.7925656910916471</v>
      </c>
    </row>
    <row r="379" spans="3:3" x14ac:dyDescent="0.25">
      <c r="C379" s="3">
        <v>0.38254951628162481</v>
      </c>
    </row>
    <row r="380" spans="3:3" x14ac:dyDescent="0.25">
      <c r="C380" s="3">
        <v>0.14551225318155461</v>
      </c>
    </row>
    <row r="381" spans="3:3" x14ac:dyDescent="0.25">
      <c r="C381" s="3">
        <v>0.76302377391888176</v>
      </c>
    </row>
    <row r="382" spans="3:3" x14ac:dyDescent="0.25">
      <c r="C382" s="3">
        <v>0.17502365184484389</v>
      </c>
    </row>
    <row r="383" spans="3:3" x14ac:dyDescent="0.25">
      <c r="C383" s="3">
        <v>0.69377727591784422</v>
      </c>
    </row>
    <row r="384" spans="3:3" x14ac:dyDescent="0.25">
      <c r="C384" s="3">
        <v>0.72823267311624496</v>
      </c>
    </row>
    <row r="385" spans="3:3" x14ac:dyDescent="0.25">
      <c r="C385" s="3">
        <v>0.78804895168919953</v>
      </c>
    </row>
    <row r="386" spans="3:3" x14ac:dyDescent="0.25">
      <c r="C386" s="3">
        <v>0.81402020325327307</v>
      </c>
    </row>
    <row r="387" spans="3:3" x14ac:dyDescent="0.25">
      <c r="C387" s="3">
        <v>0.53532517471846675</v>
      </c>
    </row>
    <row r="388" spans="3:3" x14ac:dyDescent="0.25">
      <c r="C388" s="3">
        <v>0.22708822901089512</v>
      </c>
    </row>
    <row r="389" spans="3:3" x14ac:dyDescent="0.25">
      <c r="C389" s="3">
        <v>0.32441175572985015</v>
      </c>
    </row>
    <row r="390" spans="3:3" x14ac:dyDescent="0.25">
      <c r="C390" s="3">
        <v>0.79540391247291486</v>
      </c>
    </row>
    <row r="391" spans="3:3" x14ac:dyDescent="0.25">
      <c r="C391" s="3">
        <v>0.75142674031800283</v>
      </c>
    </row>
    <row r="392" spans="3:3" x14ac:dyDescent="0.25">
      <c r="C392" s="3">
        <v>0.30329294717246008</v>
      </c>
    </row>
    <row r="393" spans="3:3" x14ac:dyDescent="0.25">
      <c r="C393" s="3">
        <v>0.30716879787591173</v>
      </c>
    </row>
    <row r="394" spans="3:3" x14ac:dyDescent="0.25">
      <c r="C394" s="3">
        <v>5.8626056703390605E-2</v>
      </c>
    </row>
    <row r="395" spans="3:3" x14ac:dyDescent="0.25">
      <c r="C395" s="3">
        <v>0.78969695120090333</v>
      </c>
    </row>
    <row r="396" spans="3:3" x14ac:dyDescent="0.25">
      <c r="C396" s="3">
        <v>0.315530869472335</v>
      </c>
    </row>
    <row r="397" spans="3:3" x14ac:dyDescent="0.25">
      <c r="C397" s="3">
        <v>5.5146946623126927E-2</v>
      </c>
    </row>
    <row r="398" spans="3:3" x14ac:dyDescent="0.25">
      <c r="C398" s="3">
        <v>0.96243171483504741</v>
      </c>
    </row>
    <row r="399" spans="3:3" x14ac:dyDescent="0.25">
      <c r="C399" s="3">
        <v>0.12952055421613209</v>
      </c>
    </row>
    <row r="400" spans="3:3" x14ac:dyDescent="0.25">
      <c r="C400" s="3">
        <v>0.66020691549424726</v>
      </c>
    </row>
    <row r="401" spans="3:3" x14ac:dyDescent="0.25">
      <c r="C401" s="3">
        <v>0.37592699972533339</v>
      </c>
    </row>
    <row r="402" spans="3:3" x14ac:dyDescent="0.25">
      <c r="C402" s="3">
        <v>0.59407330545976134</v>
      </c>
    </row>
    <row r="403" spans="3:3" x14ac:dyDescent="0.25">
      <c r="C403" s="3">
        <v>0.47798089541306804</v>
      </c>
    </row>
    <row r="404" spans="3:3" x14ac:dyDescent="0.25">
      <c r="C404" s="3">
        <v>0.80837427900021364</v>
      </c>
    </row>
    <row r="405" spans="3:3" x14ac:dyDescent="0.25">
      <c r="C405" s="3">
        <v>0.57927182836390267</v>
      </c>
    </row>
    <row r="406" spans="3:3" x14ac:dyDescent="0.25">
      <c r="C406" s="3">
        <v>0.35489974669637137</v>
      </c>
    </row>
    <row r="407" spans="3:3" x14ac:dyDescent="0.25">
      <c r="C407" s="3">
        <v>0.13953062532425917</v>
      </c>
    </row>
    <row r="408" spans="3:3" x14ac:dyDescent="0.25">
      <c r="C408" s="3">
        <v>0.82174138615070036</v>
      </c>
    </row>
    <row r="409" spans="3:3" x14ac:dyDescent="0.25">
      <c r="C409" s="3">
        <v>5.4841761528366957E-2</v>
      </c>
    </row>
    <row r="410" spans="3:3" x14ac:dyDescent="0.25">
      <c r="C410" s="3">
        <v>0.85177159947508163</v>
      </c>
    </row>
    <row r="411" spans="3:3" x14ac:dyDescent="0.25">
      <c r="C411" s="3">
        <v>0.46589556566057316</v>
      </c>
    </row>
    <row r="412" spans="3:3" x14ac:dyDescent="0.25">
      <c r="C412" s="3">
        <v>0.62804040650654624</v>
      </c>
    </row>
    <row r="413" spans="3:3" x14ac:dyDescent="0.25">
      <c r="C413" s="3">
        <v>0.57072664571062348</v>
      </c>
    </row>
    <row r="414" spans="3:3" x14ac:dyDescent="0.25">
      <c r="C414" s="3">
        <v>0.62678914761803028</v>
      </c>
    </row>
    <row r="415" spans="3:3" x14ac:dyDescent="0.25">
      <c r="C415" s="3">
        <v>0.79222998748741114</v>
      </c>
    </row>
    <row r="416" spans="3:3" x14ac:dyDescent="0.25">
      <c r="C416" s="3">
        <v>0.83764152958769489</v>
      </c>
    </row>
    <row r="417" spans="3:3" x14ac:dyDescent="0.25">
      <c r="C417" s="3">
        <v>0.94869838557084873</v>
      </c>
    </row>
    <row r="418" spans="3:3" x14ac:dyDescent="0.25">
      <c r="C418" s="3">
        <v>0.7560045167394025</v>
      </c>
    </row>
    <row r="419" spans="3:3" x14ac:dyDescent="0.25">
      <c r="C419" s="3">
        <v>0.76573992126224555</v>
      </c>
    </row>
    <row r="420" spans="3:3" x14ac:dyDescent="0.25">
      <c r="C420" s="3">
        <v>0.38224433118686485</v>
      </c>
    </row>
    <row r="421" spans="3:3" x14ac:dyDescent="0.25">
      <c r="C421" s="3">
        <v>0.27289651173436691</v>
      </c>
    </row>
    <row r="422" spans="3:3" x14ac:dyDescent="0.25">
      <c r="C422" s="3">
        <v>0.84865871150852989</v>
      </c>
    </row>
    <row r="423" spans="3:3" x14ac:dyDescent="0.25">
      <c r="C423" s="3">
        <v>0.47343363750114442</v>
      </c>
    </row>
    <row r="424" spans="3:3" x14ac:dyDescent="0.25">
      <c r="C424" s="3">
        <v>0.75728629413739434</v>
      </c>
    </row>
    <row r="425" spans="3:3" x14ac:dyDescent="0.25">
      <c r="C425" s="3">
        <v>0.28809472945341352</v>
      </c>
    </row>
    <row r="426" spans="3:3" x14ac:dyDescent="0.25">
      <c r="C426" s="3">
        <v>0.47779778435621206</v>
      </c>
    </row>
    <row r="427" spans="3:3" x14ac:dyDescent="0.25">
      <c r="C427" s="3">
        <v>0.27463606677449875</v>
      </c>
    </row>
    <row r="428" spans="3:3" x14ac:dyDescent="0.25">
      <c r="C428" s="3">
        <v>0.14896084475234231</v>
      </c>
    </row>
    <row r="429" spans="3:3" x14ac:dyDescent="0.25">
      <c r="C429" s="3">
        <v>0.14316232795190284</v>
      </c>
    </row>
    <row r="430" spans="3:3" x14ac:dyDescent="0.25">
      <c r="C430" s="3">
        <v>0.57417523728141118</v>
      </c>
    </row>
    <row r="431" spans="3:3" x14ac:dyDescent="0.25">
      <c r="C431" s="3">
        <v>0.74498733481856749</v>
      </c>
    </row>
    <row r="432" spans="3:3" x14ac:dyDescent="0.25">
      <c r="C432" s="3">
        <v>0.22733237708670309</v>
      </c>
    </row>
    <row r="433" spans="3:3" x14ac:dyDescent="0.25">
      <c r="C433" s="3">
        <v>0.13702810754722738</v>
      </c>
    </row>
    <row r="434" spans="3:3" x14ac:dyDescent="0.25">
      <c r="C434" s="3">
        <v>0.8137760551774651</v>
      </c>
    </row>
    <row r="435" spans="3:3" x14ac:dyDescent="0.25">
      <c r="C435" s="3">
        <v>0.63798944059572127</v>
      </c>
    </row>
    <row r="436" spans="3:3" x14ac:dyDescent="0.25">
      <c r="C436" s="3">
        <v>0.88674581133457442</v>
      </c>
    </row>
    <row r="437" spans="3:3" x14ac:dyDescent="0.25">
      <c r="C437" s="3">
        <v>0.6224555192724387</v>
      </c>
    </row>
    <row r="438" spans="3:3" x14ac:dyDescent="0.25">
      <c r="C438" s="3">
        <v>0.53135776848658711</v>
      </c>
    </row>
    <row r="439" spans="3:3" x14ac:dyDescent="0.25">
      <c r="C439" s="3">
        <v>0.27033295693838311</v>
      </c>
    </row>
    <row r="440" spans="3:3" x14ac:dyDescent="0.25">
      <c r="C440" s="3">
        <v>0.71446882534257028</v>
      </c>
    </row>
    <row r="441" spans="3:3" x14ac:dyDescent="0.25">
      <c r="C441" s="3">
        <v>0.72453993346964929</v>
      </c>
    </row>
    <row r="442" spans="3:3" x14ac:dyDescent="0.25">
      <c r="C442" s="3">
        <v>0.19000823999755853</v>
      </c>
    </row>
    <row r="443" spans="3:3" x14ac:dyDescent="0.25">
      <c r="C443" s="3">
        <v>0.23752555925168614</v>
      </c>
    </row>
    <row r="444" spans="3:3" x14ac:dyDescent="0.25">
      <c r="C444" s="3">
        <v>0.46964934232612077</v>
      </c>
    </row>
    <row r="445" spans="3:3" x14ac:dyDescent="0.25">
      <c r="C445" s="3">
        <v>2.9694509720145267E-2</v>
      </c>
    </row>
    <row r="446" spans="3:3" x14ac:dyDescent="0.25">
      <c r="C446" s="3">
        <v>0.93914609210486155</v>
      </c>
    </row>
    <row r="447" spans="3:3" x14ac:dyDescent="0.25">
      <c r="C447" s="3">
        <v>0.86544389172032843</v>
      </c>
    </row>
    <row r="448" spans="3:3" x14ac:dyDescent="0.25">
      <c r="C448" s="3">
        <v>0.35279396954252756</v>
      </c>
    </row>
    <row r="449" spans="3:3" x14ac:dyDescent="0.25">
      <c r="C449" s="3">
        <v>0.90185247352519304</v>
      </c>
    </row>
    <row r="450" spans="3:3" x14ac:dyDescent="0.25">
      <c r="C450" s="3">
        <v>0.29108554338206122</v>
      </c>
    </row>
    <row r="451" spans="3:3" x14ac:dyDescent="0.25">
      <c r="C451" s="3">
        <v>0.30481887264625995</v>
      </c>
    </row>
    <row r="452" spans="3:3" x14ac:dyDescent="0.25">
      <c r="C452" s="3">
        <v>0.34769737846003601</v>
      </c>
    </row>
    <row r="453" spans="3:3" x14ac:dyDescent="0.25">
      <c r="C453" s="3">
        <v>0.58146916104617452</v>
      </c>
    </row>
    <row r="454" spans="3:3" x14ac:dyDescent="0.25">
      <c r="C454" s="3">
        <v>0.44865260780663474</v>
      </c>
    </row>
    <row r="455" spans="3:3" x14ac:dyDescent="0.25">
      <c r="C455" s="3">
        <v>0.67445905941953799</v>
      </c>
    </row>
    <row r="456" spans="3:3" x14ac:dyDescent="0.25">
      <c r="C456" s="3">
        <v>0.41688283944212162</v>
      </c>
    </row>
    <row r="457" spans="3:3" x14ac:dyDescent="0.25">
      <c r="C457" s="3">
        <v>0.7244483779412213</v>
      </c>
    </row>
    <row r="458" spans="3:3" x14ac:dyDescent="0.25">
      <c r="C458" s="3">
        <v>0.31382183294167915</v>
      </c>
    </row>
    <row r="459" spans="3:3" x14ac:dyDescent="0.25">
      <c r="C459" s="3">
        <v>0.15939817499313333</v>
      </c>
    </row>
    <row r="460" spans="3:3" x14ac:dyDescent="0.25">
      <c r="C460" s="3">
        <v>0.83184301278725548</v>
      </c>
    </row>
    <row r="461" spans="3:3" x14ac:dyDescent="0.25">
      <c r="C461" s="3">
        <v>0.53639332255012662</v>
      </c>
    </row>
    <row r="462" spans="3:3" x14ac:dyDescent="0.25">
      <c r="C462" s="3">
        <v>0.70973845637379074</v>
      </c>
    </row>
    <row r="463" spans="3:3" x14ac:dyDescent="0.25">
      <c r="C463" s="3">
        <v>0.47059541611987671</v>
      </c>
    </row>
    <row r="464" spans="3:3" x14ac:dyDescent="0.25">
      <c r="C464" s="3">
        <v>0.41911069063386946</v>
      </c>
    </row>
    <row r="465" spans="3:3" x14ac:dyDescent="0.25">
      <c r="C465" s="3">
        <v>0.15903195287942137</v>
      </c>
    </row>
    <row r="466" spans="3:3" x14ac:dyDescent="0.25">
      <c r="C466" s="3">
        <v>0.84640034180730617</v>
      </c>
    </row>
    <row r="467" spans="3:3" x14ac:dyDescent="0.25">
      <c r="C467" s="3">
        <v>0.57209997863704332</v>
      </c>
    </row>
    <row r="468" spans="3:3" x14ac:dyDescent="0.25">
      <c r="C468" s="3">
        <v>3.9979247413556322E-3</v>
      </c>
    </row>
    <row r="469" spans="3:3" x14ac:dyDescent="0.25">
      <c r="C469" s="3">
        <v>0.46479689931943724</v>
      </c>
    </row>
    <row r="470" spans="3:3" x14ac:dyDescent="0.25">
      <c r="C470" s="3">
        <v>0.56227301858577228</v>
      </c>
    </row>
    <row r="471" spans="3:3" x14ac:dyDescent="0.25">
      <c r="C471" s="3">
        <v>8.1911679433576468E-2</v>
      </c>
    </row>
    <row r="472" spans="3:3" x14ac:dyDescent="0.25">
      <c r="C472" s="3">
        <v>0.83242286446729941</v>
      </c>
    </row>
    <row r="473" spans="3:3" x14ac:dyDescent="0.25">
      <c r="C473" s="3">
        <v>0.91567735831781971</v>
      </c>
    </row>
    <row r="474" spans="3:3" x14ac:dyDescent="0.25">
      <c r="C474" s="3">
        <v>0.37202063051240575</v>
      </c>
    </row>
    <row r="475" spans="3:3" x14ac:dyDescent="0.25">
      <c r="C475" s="3">
        <v>0.25330362865077671</v>
      </c>
    </row>
    <row r="476" spans="3:3" x14ac:dyDescent="0.25">
      <c r="C476" s="3">
        <v>0.25260170293282874</v>
      </c>
    </row>
    <row r="477" spans="3:3" x14ac:dyDescent="0.25">
      <c r="C477" s="3">
        <v>0.64314706869716487</v>
      </c>
    </row>
    <row r="478" spans="3:3" x14ac:dyDescent="0.25">
      <c r="C478" s="3">
        <v>0.85259559923093353</v>
      </c>
    </row>
    <row r="479" spans="3:3" x14ac:dyDescent="0.25">
      <c r="C479" s="3">
        <v>0.94201483199560532</v>
      </c>
    </row>
    <row r="480" spans="3:3" x14ac:dyDescent="0.25">
      <c r="C480" s="3">
        <v>0.43800164799951169</v>
      </c>
    </row>
    <row r="481" spans="3:3" x14ac:dyDescent="0.25">
      <c r="C481" s="3">
        <v>0.40464491714224676</v>
      </c>
    </row>
    <row r="482" spans="3:3" x14ac:dyDescent="0.25">
      <c r="C482" s="3">
        <v>0.3979918820764794</v>
      </c>
    </row>
    <row r="483" spans="3:3" x14ac:dyDescent="0.25">
      <c r="C483" s="3">
        <v>0.46629230628376112</v>
      </c>
    </row>
    <row r="484" spans="3:3" x14ac:dyDescent="0.25">
      <c r="C484" s="3">
        <v>0.43232520523697621</v>
      </c>
    </row>
    <row r="485" spans="3:3" x14ac:dyDescent="0.25">
      <c r="C485" s="3">
        <v>0.57362590411084324</v>
      </c>
    </row>
    <row r="486" spans="3:3" x14ac:dyDescent="0.25">
      <c r="C486" s="3">
        <v>0.87490462965788751</v>
      </c>
    </row>
    <row r="487" spans="3:3" x14ac:dyDescent="0.25">
      <c r="C487" s="3">
        <v>0.76583147679067354</v>
      </c>
    </row>
    <row r="488" spans="3:3" x14ac:dyDescent="0.25">
      <c r="C488" s="3">
        <v>0.29798272652363661</v>
      </c>
    </row>
    <row r="489" spans="3:3" x14ac:dyDescent="0.25">
      <c r="C489" s="3">
        <v>0.81865901669362473</v>
      </c>
    </row>
    <row r="490" spans="3:3" x14ac:dyDescent="0.25">
      <c r="C490" s="3">
        <v>0.20954008606219673</v>
      </c>
    </row>
    <row r="491" spans="3:3" x14ac:dyDescent="0.25">
      <c r="C491" s="3">
        <v>0.76549577318643758</v>
      </c>
    </row>
    <row r="492" spans="3:3" x14ac:dyDescent="0.25">
      <c r="C492" s="3">
        <v>0.64952543717764821</v>
      </c>
    </row>
    <row r="493" spans="3:3" x14ac:dyDescent="0.25">
      <c r="C493" s="3">
        <v>0.62865077669606617</v>
      </c>
    </row>
    <row r="494" spans="3:3" x14ac:dyDescent="0.25">
      <c r="C494" s="3">
        <v>0.43772698141422772</v>
      </c>
    </row>
    <row r="495" spans="3:3" x14ac:dyDescent="0.25">
      <c r="C495" s="3">
        <v>0.35056611835077972</v>
      </c>
    </row>
    <row r="496" spans="3:3" x14ac:dyDescent="0.25">
      <c r="C496" s="3">
        <v>0.35291604358043155</v>
      </c>
    </row>
    <row r="497" spans="3:3" x14ac:dyDescent="0.25">
      <c r="C497" s="3">
        <v>0.33970152897732475</v>
      </c>
    </row>
    <row r="498" spans="3:3" x14ac:dyDescent="0.25">
      <c r="C498" s="3">
        <v>0.24881740775780511</v>
      </c>
    </row>
    <row r="499" spans="3:3" x14ac:dyDescent="0.25">
      <c r="C499" s="3">
        <v>0.8596758934293649</v>
      </c>
    </row>
    <row r="500" spans="3:3" x14ac:dyDescent="0.25">
      <c r="C500" s="3">
        <v>0.67223120822779014</v>
      </c>
    </row>
    <row r="501" spans="3:3" x14ac:dyDescent="0.25">
      <c r="C501" s="3">
        <v>0.82042909024323252</v>
      </c>
    </row>
    <row r="502" spans="3:3" x14ac:dyDescent="0.25">
      <c r="C502" s="3">
        <v>0.5552842799157689</v>
      </c>
    </row>
    <row r="503" spans="3:3" x14ac:dyDescent="0.25">
      <c r="C503" s="3">
        <v>0.50126651814325385</v>
      </c>
    </row>
    <row r="504" spans="3:3" x14ac:dyDescent="0.25">
      <c r="C504" s="3">
        <v>0.64464247566148869</v>
      </c>
    </row>
    <row r="505" spans="3:3" x14ac:dyDescent="0.25">
      <c r="C505" s="3">
        <v>0.47132786034730062</v>
      </c>
    </row>
    <row r="506" spans="3:3" x14ac:dyDescent="0.25">
      <c r="C506" s="3">
        <v>0.11871700186162908</v>
      </c>
    </row>
    <row r="507" spans="3:3" x14ac:dyDescent="0.25">
      <c r="C507" s="3">
        <v>0.6003906369212928</v>
      </c>
    </row>
    <row r="508" spans="3:3" x14ac:dyDescent="0.25">
      <c r="C508" s="3">
        <v>0.96545304727317116</v>
      </c>
    </row>
    <row r="509" spans="3:3" x14ac:dyDescent="0.25">
      <c r="C509" s="3">
        <v>0.69545579393902401</v>
      </c>
    </row>
    <row r="510" spans="3:3" x14ac:dyDescent="0.25">
      <c r="C510" s="3">
        <v>0.76384777367473378</v>
      </c>
    </row>
    <row r="511" spans="3:3" x14ac:dyDescent="0.25">
      <c r="C511" s="3">
        <v>8.1698049867244479E-2</v>
      </c>
    </row>
    <row r="512" spans="3:3" x14ac:dyDescent="0.25">
      <c r="C512" s="3">
        <v>0.16382335886715294</v>
      </c>
    </row>
    <row r="513" spans="3:3" x14ac:dyDescent="0.25">
      <c r="C513" s="3">
        <v>0.49540696432386244</v>
      </c>
    </row>
    <row r="514" spans="3:3" x14ac:dyDescent="0.25">
      <c r="C514" s="3">
        <v>0.21173741874446853</v>
      </c>
    </row>
    <row r="515" spans="3:3" x14ac:dyDescent="0.25">
      <c r="C515" s="3">
        <v>9.5126194036683251E-2</v>
      </c>
    </row>
    <row r="516" spans="3:3" x14ac:dyDescent="0.25">
      <c r="C516" s="3">
        <v>0.3511764885402997</v>
      </c>
    </row>
    <row r="517" spans="3:3" x14ac:dyDescent="0.25">
      <c r="C517" s="3">
        <v>0.35404522843104341</v>
      </c>
    </row>
    <row r="518" spans="3:3" x14ac:dyDescent="0.25">
      <c r="C518" s="3">
        <v>6.3173314615314183E-2</v>
      </c>
    </row>
    <row r="519" spans="3:3" x14ac:dyDescent="0.25">
      <c r="C519" s="3">
        <v>0.19019135105441451</v>
      </c>
    </row>
    <row r="520" spans="3:3" x14ac:dyDescent="0.25">
      <c r="C520" s="3">
        <v>0.32264168218024231</v>
      </c>
    </row>
    <row r="521" spans="3:3" x14ac:dyDescent="0.25">
      <c r="C521" s="3">
        <v>5.4292428357799002E-2</v>
      </c>
    </row>
    <row r="522" spans="3:3" x14ac:dyDescent="0.25">
      <c r="C522" s="3">
        <v>0.96404919583727533</v>
      </c>
    </row>
    <row r="523" spans="3:3" x14ac:dyDescent="0.25">
      <c r="C523" s="3">
        <v>0.94567705313272499</v>
      </c>
    </row>
    <row r="524" spans="3:3" x14ac:dyDescent="0.25">
      <c r="C524" s="3">
        <v>0.29367961668752096</v>
      </c>
    </row>
    <row r="525" spans="3:3" x14ac:dyDescent="0.25">
      <c r="C525" s="3">
        <v>0.59492782372508923</v>
      </c>
    </row>
    <row r="526" spans="3:3" x14ac:dyDescent="0.25">
      <c r="C526" s="3">
        <v>0.48304696798608354</v>
      </c>
    </row>
    <row r="527" spans="3:3" x14ac:dyDescent="0.25">
      <c r="C527" s="3">
        <v>0.46031067842646567</v>
      </c>
    </row>
    <row r="528" spans="3:3" x14ac:dyDescent="0.25">
      <c r="C528" s="3">
        <v>5.2430799279763178E-2</v>
      </c>
    </row>
    <row r="529" spans="3:3" x14ac:dyDescent="0.25">
      <c r="C529" s="3">
        <v>0.85796685689870911</v>
      </c>
    </row>
    <row r="530" spans="3:3" x14ac:dyDescent="0.25">
      <c r="C530" s="3">
        <v>0.73421430097354046</v>
      </c>
    </row>
    <row r="531" spans="3:3" x14ac:dyDescent="0.25">
      <c r="C531" s="3">
        <v>0.6113162633136997</v>
      </c>
    </row>
    <row r="532" spans="3:3" x14ac:dyDescent="0.25">
      <c r="C532" s="3">
        <v>0.80956450086977749</v>
      </c>
    </row>
    <row r="533" spans="3:3" x14ac:dyDescent="0.25">
      <c r="C533" s="3">
        <v>0.18466750083925901</v>
      </c>
    </row>
    <row r="534" spans="3:3" x14ac:dyDescent="0.25">
      <c r="C534" s="3">
        <v>0.27436140018921473</v>
      </c>
    </row>
    <row r="535" spans="3:3" x14ac:dyDescent="0.25">
      <c r="C535" s="3">
        <v>0.48664815210425122</v>
      </c>
    </row>
    <row r="536" spans="3:3" x14ac:dyDescent="0.25">
      <c r="C536" s="3">
        <v>0.5263832514419996</v>
      </c>
    </row>
    <row r="537" spans="3:3" x14ac:dyDescent="0.25">
      <c r="C537" s="3">
        <v>0.51576281014435255</v>
      </c>
    </row>
    <row r="538" spans="3:3" x14ac:dyDescent="0.25">
      <c r="C538" s="3">
        <v>0.30729087191381571</v>
      </c>
    </row>
    <row r="539" spans="3:3" x14ac:dyDescent="0.25">
      <c r="C539" s="3">
        <v>0.89721366008484149</v>
      </c>
    </row>
    <row r="540" spans="3:3" x14ac:dyDescent="0.25">
      <c r="C540" s="3">
        <v>2.9297769096957305E-3</v>
      </c>
    </row>
    <row r="541" spans="3:3" x14ac:dyDescent="0.25">
      <c r="C541" s="3">
        <v>0.25229651783806878</v>
      </c>
    </row>
    <row r="542" spans="3:3" x14ac:dyDescent="0.25">
      <c r="C542" s="3">
        <v>0.72594378490554523</v>
      </c>
    </row>
    <row r="543" spans="3:3" x14ac:dyDescent="0.25">
      <c r="C543" s="3">
        <v>0.37565233314004942</v>
      </c>
    </row>
    <row r="544" spans="3:3" x14ac:dyDescent="0.25">
      <c r="C544" s="3">
        <v>0.50706503494369337</v>
      </c>
    </row>
    <row r="545" spans="3:3" x14ac:dyDescent="0.25">
      <c r="C545" s="3">
        <v>0.49369792779320659</v>
      </c>
    </row>
    <row r="546" spans="3:3" x14ac:dyDescent="0.25">
      <c r="C546" s="3">
        <v>2.3560289315469832E-2</v>
      </c>
    </row>
    <row r="547" spans="3:3" x14ac:dyDescent="0.25">
      <c r="C547" s="3">
        <v>0.56755272072511975</v>
      </c>
    </row>
    <row r="548" spans="3:3" x14ac:dyDescent="0.25">
      <c r="C548" s="3">
        <v>0.22559282204657125</v>
      </c>
    </row>
    <row r="549" spans="3:3" x14ac:dyDescent="0.25">
      <c r="C549" s="3">
        <v>0.80877101962340159</v>
      </c>
    </row>
    <row r="550" spans="3:3" x14ac:dyDescent="0.25">
      <c r="C550" s="3">
        <v>0.60557878353221228</v>
      </c>
    </row>
    <row r="551" spans="3:3" x14ac:dyDescent="0.25">
      <c r="C551" s="3">
        <v>0.42146061586352124</v>
      </c>
    </row>
    <row r="552" spans="3:3" x14ac:dyDescent="0.25">
      <c r="C552" s="3">
        <v>0.3192846461378826</v>
      </c>
    </row>
    <row r="553" spans="3:3" x14ac:dyDescent="0.25">
      <c r="C553" s="3">
        <v>0.19635608996856593</v>
      </c>
    </row>
    <row r="554" spans="3:3" x14ac:dyDescent="0.25">
      <c r="C554" s="3">
        <v>0.53257850886562697</v>
      </c>
    </row>
    <row r="555" spans="3:3" x14ac:dyDescent="0.25">
      <c r="C555" s="3">
        <v>8.4017456587420269E-2</v>
      </c>
    </row>
    <row r="556" spans="3:3" x14ac:dyDescent="0.25">
      <c r="C556" s="3">
        <v>0.8622699667348247</v>
      </c>
    </row>
    <row r="557" spans="3:3" x14ac:dyDescent="0.25">
      <c r="C557" s="3">
        <v>0.39158299508651995</v>
      </c>
    </row>
    <row r="558" spans="3:3" x14ac:dyDescent="0.25">
      <c r="C558" s="3">
        <v>0.22669148838770714</v>
      </c>
    </row>
    <row r="559" spans="3:3" x14ac:dyDescent="0.25">
      <c r="C559" s="3">
        <v>0.90655232398449659</v>
      </c>
    </row>
    <row r="560" spans="3:3" x14ac:dyDescent="0.25">
      <c r="C560" s="3">
        <v>0.44764549699392681</v>
      </c>
    </row>
    <row r="561" spans="3:3" x14ac:dyDescent="0.25">
      <c r="C561" s="3">
        <v>0.17398602252265999</v>
      </c>
    </row>
    <row r="562" spans="3:3" x14ac:dyDescent="0.25">
      <c r="C562" s="3">
        <v>0.17191076387829218</v>
      </c>
    </row>
    <row r="563" spans="3:3" x14ac:dyDescent="0.25">
      <c r="C563" s="3">
        <v>0.46888637958922086</v>
      </c>
    </row>
    <row r="564" spans="3:3" x14ac:dyDescent="0.25">
      <c r="C564" s="3">
        <v>0.74050111392559592</v>
      </c>
    </row>
    <row r="565" spans="3:3" x14ac:dyDescent="0.25">
      <c r="C565" s="3">
        <v>0.8341929380169073</v>
      </c>
    </row>
    <row r="566" spans="3:3" x14ac:dyDescent="0.25">
      <c r="C566" s="3">
        <v>0.13962218085268716</v>
      </c>
    </row>
    <row r="567" spans="3:3" x14ac:dyDescent="0.25">
      <c r="C567" s="3">
        <v>2.7527695547349469E-2</v>
      </c>
    </row>
    <row r="568" spans="3:3" x14ac:dyDescent="0.25">
      <c r="C568" s="3">
        <v>0.75908688619647813</v>
      </c>
    </row>
    <row r="569" spans="3:3" x14ac:dyDescent="0.25">
      <c r="C569" s="3">
        <v>0.45445112460707421</v>
      </c>
    </row>
    <row r="570" spans="3:3" x14ac:dyDescent="0.25">
      <c r="C570" s="3">
        <v>0.97122104556413469</v>
      </c>
    </row>
    <row r="571" spans="3:3" x14ac:dyDescent="0.25">
      <c r="C571" s="3">
        <v>0.29340495010223699</v>
      </c>
    </row>
    <row r="572" spans="3:3" x14ac:dyDescent="0.25">
      <c r="C572" s="3">
        <v>0.16608172856837672</v>
      </c>
    </row>
    <row r="573" spans="3:3" x14ac:dyDescent="0.25">
      <c r="C573" s="3">
        <v>0.16061891537217321</v>
      </c>
    </row>
    <row r="574" spans="3:3" x14ac:dyDescent="0.25">
      <c r="C574" s="3">
        <v>0.44804223761711476</v>
      </c>
    </row>
    <row r="575" spans="3:3" x14ac:dyDescent="0.25">
      <c r="C575" s="3">
        <v>0.94613483077486493</v>
      </c>
    </row>
    <row r="576" spans="3:3" x14ac:dyDescent="0.25">
      <c r="C576" s="3">
        <v>0.35074922940763575</v>
      </c>
    </row>
    <row r="577" spans="3:3" x14ac:dyDescent="0.25">
      <c r="C577" s="3">
        <v>3.3570360423596911E-4</v>
      </c>
    </row>
    <row r="578" spans="3:3" x14ac:dyDescent="0.25">
      <c r="C578" s="3">
        <v>0.28104495376445815</v>
      </c>
    </row>
    <row r="579" spans="3:3" x14ac:dyDescent="0.25">
      <c r="C579" s="3">
        <v>0.79103976561784728</v>
      </c>
    </row>
    <row r="580" spans="3:3" x14ac:dyDescent="0.25">
      <c r="C580" s="3">
        <v>0.58320871608630631</v>
      </c>
    </row>
    <row r="581" spans="3:3" x14ac:dyDescent="0.25">
      <c r="C581" s="3">
        <v>0.60502945036164435</v>
      </c>
    </row>
    <row r="582" spans="3:3" x14ac:dyDescent="0.25">
      <c r="C582" s="3">
        <v>0.75035859248634296</v>
      </c>
    </row>
    <row r="583" spans="3:3" x14ac:dyDescent="0.25">
      <c r="C583" s="3">
        <v>0.96472060304574725</v>
      </c>
    </row>
    <row r="584" spans="3:3" x14ac:dyDescent="0.25">
      <c r="C584" s="3">
        <v>2.249214148380993E-2</v>
      </c>
    </row>
    <row r="585" spans="3:3" x14ac:dyDescent="0.25">
      <c r="C585" s="3">
        <v>0.29093295083468124</v>
      </c>
    </row>
    <row r="586" spans="3:3" x14ac:dyDescent="0.25">
      <c r="C586" s="3">
        <v>2.6764732810449537E-2</v>
      </c>
    </row>
    <row r="587" spans="3:3" x14ac:dyDescent="0.25">
      <c r="C587" s="3">
        <v>9.5797601245155184E-2</v>
      </c>
    </row>
    <row r="588" spans="3:3" x14ac:dyDescent="0.25">
      <c r="C588" s="3">
        <v>0.85937070833460494</v>
      </c>
    </row>
    <row r="589" spans="3:3" x14ac:dyDescent="0.25">
      <c r="C589" s="3">
        <v>0.75612659077730648</v>
      </c>
    </row>
    <row r="590" spans="3:3" x14ac:dyDescent="0.25">
      <c r="C590" s="3">
        <v>0.70613727225562306</v>
      </c>
    </row>
    <row r="591" spans="3:3" x14ac:dyDescent="0.25">
      <c r="C591" s="3">
        <v>0.82717368083742793</v>
      </c>
    </row>
    <row r="592" spans="3:3" x14ac:dyDescent="0.25">
      <c r="C592" s="3">
        <v>0.37464522232734154</v>
      </c>
    </row>
    <row r="593" spans="3:3" x14ac:dyDescent="0.25">
      <c r="C593" s="3">
        <v>2.9267250587481308E-2</v>
      </c>
    </row>
    <row r="594" spans="3:3" x14ac:dyDescent="0.25">
      <c r="C594" s="3">
        <v>0.5875728629413739</v>
      </c>
    </row>
    <row r="595" spans="3:3" x14ac:dyDescent="0.25">
      <c r="C595" s="3">
        <v>0.6054567094943083</v>
      </c>
    </row>
    <row r="596" spans="3:3" x14ac:dyDescent="0.25">
      <c r="C596" s="3">
        <v>0.19568468276009399</v>
      </c>
    </row>
    <row r="597" spans="3:3" x14ac:dyDescent="0.25">
      <c r="C597" s="3">
        <v>0.82680745872371597</v>
      </c>
    </row>
    <row r="598" spans="3:3" x14ac:dyDescent="0.25">
      <c r="C598" s="3">
        <v>0.22754600665303507</v>
      </c>
    </row>
    <row r="599" spans="3:3" x14ac:dyDescent="0.25">
      <c r="C599" s="3">
        <v>0.14471877193517868</v>
      </c>
    </row>
    <row r="600" spans="3:3" x14ac:dyDescent="0.25">
      <c r="C600" s="3">
        <v>0.53053376873073521</v>
      </c>
    </row>
    <row r="601" spans="3:3" x14ac:dyDescent="0.25">
      <c r="C601" s="3">
        <v>0.97424237800225832</v>
      </c>
    </row>
    <row r="602" spans="3:3" x14ac:dyDescent="0.25">
      <c r="C602" s="3">
        <v>0.3001495406964324</v>
      </c>
    </row>
    <row r="603" spans="3:3" x14ac:dyDescent="0.25">
      <c r="C603" s="3">
        <v>0.46989349040192879</v>
      </c>
    </row>
    <row r="604" spans="3:3" x14ac:dyDescent="0.25">
      <c r="C604" s="3">
        <v>0.66222113711966313</v>
      </c>
    </row>
    <row r="605" spans="3:3" x14ac:dyDescent="0.25">
      <c r="C605" s="3">
        <v>4.858546708578753E-2</v>
      </c>
    </row>
    <row r="606" spans="3:3" x14ac:dyDescent="0.25">
      <c r="C606" s="3">
        <v>0.29566331980346078</v>
      </c>
    </row>
    <row r="607" spans="3:3" x14ac:dyDescent="0.25">
      <c r="C607" s="3">
        <v>0.94671468245490886</v>
      </c>
    </row>
    <row r="608" spans="3:3" x14ac:dyDescent="0.25">
      <c r="C608" s="3">
        <v>0.48423718985564745</v>
      </c>
    </row>
    <row r="609" spans="3:3" x14ac:dyDescent="0.25">
      <c r="C609" s="3">
        <v>0.89745780816064946</v>
      </c>
    </row>
    <row r="610" spans="3:3" x14ac:dyDescent="0.25">
      <c r="C610" s="3">
        <v>0.58787804803613386</v>
      </c>
    </row>
    <row r="611" spans="3:3" x14ac:dyDescent="0.25">
      <c r="C611" s="3">
        <v>0.2042909024323252</v>
      </c>
    </row>
    <row r="612" spans="3:3" x14ac:dyDescent="0.25">
      <c r="C612" s="3">
        <v>0.35779900509659107</v>
      </c>
    </row>
    <row r="613" spans="3:3" x14ac:dyDescent="0.25">
      <c r="C613" s="3">
        <v>0.1912900173955504</v>
      </c>
    </row>
    <row r="614" spans="3:3" x14ac:dyDescent="0.25">
      <c r="C614" s="3">
        <v>0.40205084383678702</v>
      </c>
    </row>
    <row r="615" spans="3:3" x14ac:dyDescent="0.25">
      <c r="C615" s="3">
        <v>0.35633411664174319</v>
      </c>
    </row>
    <row r="616" spans="3:3" x14ac:dyDescent="0.25">
      <c r="C616" s="3">
        <v>7.3183385723441269E-2</v>
      </c>
    </row>
    <row r="617" spans="3:3" x14ac:dyDescent="0.25">
      <c r="C617" s="3">
        <v>0.66542558061464274</v>
      </c>
    </row>
    <row r="618" spans="3:3" x14ac:dyDescent="0.25">
      <c r="C618" s="3">
        <v>0.71446882534257028</v>
      </c>
    </row>
    <row r="619" spans="3:3" x14ac:dyDescent="0.25">
      <c r="C619" s="3">
        <v>0.42753379924924467</v>
      </c>
    </row>
    <row r="620" spans="3:3" x14ac:dyDescent="0.25">
      <c r="C620" s="3">
        <v>0.19537949766533402</v>
      </c>
    </row>
    <row r="621" spans="3:3" x14ac:dyDescent="0.25">
      <c r="C621" s="3">
        <v>0.20737327188940091</v>
      </c>
    </row>
    <row r="622" spans="3:3" x14ac:dyDescent="0.25">
      <c r="C622" s="3">
        <v>0.61491744743186738</v>
      </c>
    </row>
    <row r="623" spans="3:3" x14ac:dyDescent="0.25">
      <c r="C623" s="3">
        <v>0.39139988402966397</v>
      </c>
    </row>
    <row r="624" spans="3:3" x14ac:dyDescent="0.25">
      <c r="C624" s="3">
        <v>0.57594531083101896</v>
      </c>
    </row>
    <row r="625" spans="3:3" x14ac:dyDescent="0.25">
      <c r="C625" s="3">
        <v>0.44651631214331494</v>
      </c>
    </row>
    <row r="626" spans="3:3" x14ac:dyDescent="0.25">
      <c r="C626" s="3">
        <v>0.163090914639729</v>
      </c>
    </row>
    <row r="627" spans="3:3" x14ac:dyDescent="0.25">
      <c r="C627" s="3">
        <v>0.7253944517349773</v>
      </c>
    </row>
    <row r="628" spans="3:3" x14ac:dyDescent="0.25">
      <c r="C628" s="3">
        <v>0.31220435193945129</v>
      </c>
    </row>
    <row r="629" spans="3:3" x14ac:dyDescent="0.25">
      <c r="C629" s="3">
        <v>1.6174810022278512E-3</v>
      </c>
    </row>
    <row r="630" spans="3:3" x14ac:dyDescent="0.25">
      <c r="C630" s="3">
        <v>0.27072969756157111</v>
      </c>
    </row>
    <row r="631" spans="3:3" x14ac:dyDescent="0.25">
      <c r="C631" s="3">
        <v>0.89019440290536211</v>
      </c>
    </row>
    <row r="632" spans="3:3" x14ac:dyDescent="0.25">
      <c r="C632" s="3">
        <v>0.93472090823084197</v>
      </c>
    </row>
    <row r="633" spans="3:3" x14ac:dyDescent="0.25">
      <c r="C633" s="3">
        <v>4.3061616870632036E-2</v>
      </c>
    </row>
    <row r="634" spans="3:3" x14ac:dyDescent="0.25">
      <c r="C634" s="3">
        <v>0.64009521774956513</v>
      </c>
    </row>
    <row r="635" spans="3:3" x14ac:dyDescent="0.25">
      <c r="C635" s="3">
        <v>0.63881344035157328</v>
      </c>
    </row>
    <row r="636" spans="3:3" x14ac:dyDescent="0.25">
      <c r="C636" s="3">
        <v>0.10483108005005036</v>
      </c>
    </row>
    <row r="637" spans="3:3" x14ac:dyDescent="0.25">
      <c r="C637" s="3">
        <v>0.32563249610889006</v>
      </c>
    </row>
    <row r="638" spans="3:3" x14ac:dyDescent="0.25">
      <c r="C638" s="3">
        <v>0.29053621021149328</v>
      </c>
    </row>
    <row r="639" spans="3:3" x14ac:dyDescent="0.25">
      <c r="C639" s="3">
        <v>0.56221198156682028</v>
      </c>
    </row>
    <row r="640" spans="3:3" x14ac:dyDescent="0.25">
      <c r="C640" s="3">
        <v>0.60301522873622848</v>
      </c>
    </row>
    <row r="641" spans="3:3" x14ac:dyDescent="0.25">
      <c r="C641" s="3">
        <v>0.34830774864955594</v>
      </c>
    </row>
    <row r="642" spans="3:3" x14ac:dyDescent="0.25">
      <c r="C642" s="3">
        <v>0.7040925321207312</v>
      </c>
    </row>
    <row r="643" spans="3:3" x14ac:dyDescent="0.25">
      <c r="C643" s="3">
        <v>0.77730643635364849</v>
      </c>
    </row>
    <row r="644" spans="3:3" x14ac:dyDescent="0.25">
      <c r="C644" s="3">
        <v>0.8894924771874142</v>
      </c>
    </row>
    <row r="645" spans="3:3" x14ac:dyDescent="0.25">
      <c r="C645" s="3">
        <v>0.79729606006042664</v>
      </c>
    </row>
    <row r="646" spans="3:3" x14ac:dyDescent="0.25">
      <c r="C646" s="3">
        <v>0.12143314920499283</v>
      </c>
    </row>
    <row r="647" spans="3:3" x14ac:dyDescent="0.25">
      <c r="C647" s="3">
        <v>0.16394543290505692</v>
      </c>
    </row>
    <row r="648" spans="3:3" x14ac:dyDescent="0.25">
      <c r="C648" s="3">
        <v>1.8433179723502304E-2</v>
      </c>
    </row>
    <row r="649" spans="3:3" x14ac:dyDescent="0.25">
      <c r="C649" s="3">
        <v>0.92846461378826262</v>
      </c>
    </row>
    <row r="650" spans="3:3" x14ac:dyDescent="0.25">
      <c r="C650" s="3">
        <v>1.9684438612018188E-2</v>
      </c>
    </row>
    <row r="651" spans="3:3" x14ac:dyDescent="0.25">
      <c r="C651" s="3">
        <v>5.7008575701162759E-2</v>
      </c>
    </row>
    <row r="652" spans="3:3" x14ac:dyDescent="0.25">
      <c r="C652" s="3">
        <v>0.18701742606891081</v>
      </c>
    </row>
    <row r="653" spans="3:3" x14ac:dyDescent="0.25">
      <c r="C653" s="3">
        <v>4.5381023590807826E-2</v>
      </c>
    </row>
    <row r="654" spans="3:3" x14ac:dyDescent="0.25">
      <c r="C654" s="3">
        <v>0.30286568803979613</v>
      </c>
    </row>
    <row r="655" spans="3:3" x14ac:dyDescent="0.25">
      <c r="C655" s="3">
        <v>0.79967650379955446</v>
      </c>
    </row>
    <row r="656" spans="3:3" x14ac:dyDescent="0.25">
      <c r="C656" s="3">
        <v>0.70021668141727955</v>
      </c>
    </row>
    <row r="657" spans="3:3" x14ac:dyDescent="0.25">
      <c r="C657" s="3">
        <v>0.72966704306161689</v>
      </c>
    </row>
    <row r="658" spans="3:3" x14ac:dyDescent="0.25">
      <c r="C658" s="3">
        <v>0.23657948545793023</v>
      </c>
    </row>
    <row r="659" spans="3:3" x14ac:dyDescent="0.25">
      <c r="C659" s="3">
        <v>6.4241462446974096E-2</v>
      </c>
    </row>
    <row r="660" spans="3:3" x14ac:dyDescent="0.25">
      <c r="C660" s="3">
        <v>0.63316751609851374</v>
      </c>
    </row>
    <row r="661" spans="3:3" x14ac:dyDescent="0.25">
      <c r="C661" s="3">
        <v>0.97906430249946597</v>
      </c>
    </row>
    <row r="662" spans="3:3" x14ac:dyDescent="0.25">
      <c r="C662" s="3">
        <v>0.6581011383404034</v>
      </c>
    </row>
    <row r="663" spans="3:3" x14ac:dyDescent="0.25">
      <c r="C663" s="3">
        <v>0.34717856379894407</v>
      </c>
    </row>
    <row r="664" spans="3:3" x14ac:dyDescent="0.25">
      <c r="C664" s="3">
        <v>0.97189245277260661</v>
      </c>
    </row>
    <row r="665" spans="3:3" x14ac:dyDescent="0.25">
      <c r="C665" s="3">
        <v>0.91027558214056825</v>
      </c>
    </row>
    <row r="666" spans="3:3" x14ac:dyDescent="0.25">
      <c r="C666" s="3">
        <v>0.49320963164159065</v>
      </c>
    </row>
    <row r="667" spans="3:3" x14ac:dyDescent="0.25">
      <c r="C667" s="3">
        <v>0.54362620929593797</v>
      </c>
    </row>
    <row r="668" spans="3:3" x14ac:dyDescent="0.25">
      <c r="C668" s="3">
        <v>0.51371807000946079</v>
      </c>
    </row>
    <row r="669" spans="3:3" x14ac:dyDescent="0.25">
      <c r="C669" s="3">
        <v>0.18240913113803522</v>
      </c>
    </row>
    <row r="670" spans="3:3" x14ac:dyDescent="0.25">
      <c r="C670" s="3">
        <v>0.11062959685048983</v>
      </c>
    </row>
    <row r="671" spans="3:3" x14ac:dyDescent="0.25">
      <c r="C671" s="3">
        <v>8.6672566911832026E-3</v>
      </c>
    </row>
    <row r="672" spans="3:3" x14ac:dyDescent="0.25">
      <c r="C672" s="3">
        <v>0.30893887142551957</v>
      </c>
    </row>
    <row r="673" spans="3:3" x14ac:dyDescent="0.25">
      <c r="C673" s="3">
        <v>0.79754020813623461</v>
      </c>
    </row>
    <row r="674" spans="3:3" x14ac:dyDescent="0.25">
      <c r="C674" s="3">
        <v>0.5459456160161138</v>
      </c>
    </row>
    <row r="675" spans="3:3" x14ac:dyDescent="0.25">
      <c r="C675" s="3">
        <v>1.1230811487166967E-2</v>
      </c>
    </row>
    <row r="676" spans="3:3" x14ac:dyDescent="0.25">
      <c r="C676" s="3">
        <v>0.92461928159428697</v>
      </c>
    </row>
    <row r="677" spans="3:3" x14ac:dyDescent="0.25">
      <c r="C677" s="3">
        <v>0.43403424176763206</v>
      </c>
    </row>
    <row r="678" spans="3:3" x14ac:dyDescent="0.25">
      <c r="C678" s="3">
        <v>0.12558366649372846</v>
      </c>
    </row>
    <row r="679" spans="3:3" x14ac:dyDescent="0.25">
      <c r="C679" s="3">
        <v>0.98648030030213329</v>
      </c>
    </row>
    <row r="680" spans="3:3" x14ac:dyDescent="0.25">
      <c r="C680" s="3">
        <v>0.31162450025940736</v>
      </c>
    </row>
    <row r="681" spans="3:3" x14ac:dyDescent="0.25">
      <c r="C681" s="3">
        <v>0.96993926816614273</v>
      </c>
    </row>
    <row r="682" spans="3:3" x14ac:dyDescent="0.25">
      <c r="C682" s="3">
        <v>0.52281258583330792</v>
      </c>
    </row>
    <row r="683" spans="3:3" x14ac:dyDescent="0.25">
      <c r="C683" s="3">
        <v>0.49327066866054264</v>
      </c>
    </row>
    <row r="684" spans="3:3" x14ac:dyDescent="0.25">
      <c r="C684" s="3">
        <v>0.55711539048432879</v>
      </c>
    </row>
    <row r="685" spans="3:3" x14ac:dyDescent="0.25">
      <c r="C685" s="3">
        <v>0.35142063661610767</v>
      </c>
    </row>
    <row r="686" spans="3:3" x14ac:dyDescent="0.25">
      <c r="C686" s="3">
        <v>0.77614673299356063</v>
      </c>
    </row>
    <row r="687" spans="3:3" x14ac:dyDescent="0.25">
      <c r="C687" s="3">
        <v>0.28366954557939389</v>
      </c>
    </row>
    <row r="688" spans="3:3" x14ac:dyDescent="0.25">
      <c r="C688" s="3">
        <v>0.3023468733787042</v>
      </c>
    </row>
    <row r="689" spans="3:3" x14ac:dyDescent="0.25">
      <c r="C689" s="3">
        <v>0.46394238105410934</v>
      </c>
    </row>
    <row r="690" spans="3:3" x14ac:dyDescent="0.25">
      <c r="C690" s="3">
        <v>0.30240791039765619</v>
      </c>
    </row>
    <row r="691" spans="3:3" x14ac:dyDescent="0.25">
      <c r="C691" s="3">
        <v>0.38892788476210821</v>
      </c>
    </row>
    <row r="692" spans="3:3" x14ac:dyDescent="0.25">
      <c r="C692" s="3">
        <v>0.10806604205450605</v>
      </c>
    </row>
    <row r="693" spans="3:3" x14ac:dyDescent="0.25">
      <c r="C693" s="3">
        <v>0.16067995239112523</v>
      </c>
    </row>
    <row r="694" spans="3:3" x14ac:dyDescent="0.25">
      <c r="C694" s="3">
        <v>0.43485824152348401</v>
      </c>
    </row>
    <row r="695" spans="3:3" x14ac:dyDescent="0.25">
      <c r="C695" s="3">
        <v>0.63023773918881798</v>
      </c>
    </row>
    <row r="696" spans="3:3" x14ac:dyDescent="0.25">
      <c r="C696" s="3">
        <v>0.54850917081209749</v>
      </c>
    </row>
    <row r="697" spans="3:3" x14ac:dyDescent="0.25">
      <c r="C697" s="3">
        <v>0.10629596850489823</v>
      </c>
    </row>
    <row r="698" spans="3:3" x14ac:dyDescent="0.25">
      <c r="C698" s="3">
        <v>0.51796014282662439</v>
      </c>
    </row>
    <row r="699" spans="3:3" x14ac:dyDescent="0.25">
      <c r="C699" s="3">
        <v>0.45890682699056978</v>
      </c>
    </row>
    <row r="700" spans="3:3" x14ac:dyDescent="0.25">
      <c r="C700" s="3">
        <v>0.31485946226386302</v>
      </c>
    </row>
    <row r="701" spans="3:3" x14ac:dyDescent="0.25">
      <c r="C701" s="3">
        <v>0.59089938047425761</v>
      </c>
    </row>
    <row r="702" spans="3:3" x14ac:dyDescent="0.25">
      <c r="C702" s="3">
        <v>9.0182195501571707E-2</v>
      </c>
    </row>
    <row r="703" spans="3:3" x14ac:dyDescent="0.25">
      <c r="C703" s="3">
        <v>0.53346354564043097</v>
      </c>
    </row>
    <row r="704" spans="3:3" x14ac:dyDescent="0.25">
      <c r="C704" s="3">
        <v>0.11008026367992187</v>
      </c>
    </row>
    <row r="705" spans="3:3" x14ac:dyDescent="0.25">
      <c r="C705" s="3">
        <v>0.97094637897885072</v>
      </c>
    </row>
    <row r="706" spans="3:3" x14ac:dyDescent="0.25">
      <c r="C706" s="3">
        <v>0.18594927823725088</v>
      </c>
    </row>
    <row r="707" spans="3:3" x14ac:dyDescent="0.25">
      <c r="C707" s="3">
        <v>0.93868831446272161</v>
      </c>
    </row>
    <row r="708" spans="3:3" x14ac:dyDescent="0.25">
      <c r="C708" s="3">
        <v>0.61574144718771939</v>
      </c>
    </row>
    <row r="709" spans="3:3" x14ac:dyDescent="0.25">
      <c r="C709" s="3">
        <v>0.8937650685140538</v>
      </c>
    </row>
    <row r="710" spans="3:3" x14ac:dyDescent="0.25">
      <c r="C710" s="3">
        <v>0.2878200628681295</v>
      </c>
    </row>
    <row r="711" spans="3:3" x14ac:dyDescent="0.25">
      <c r="C711" s="3">
        <v>0.45396282845545821</v>
      </c>
    </row>
    <row r="712" spans="3:3" x14ac:dyDescent="0.25">
      <c r="C712" s="3">
        <v>0.31238746299630726</v>
      </c>
    </row>
    <row r="713" spans="3:3" x14ac:dyDescent="0.25">
      <c r="C713" s="3">
        <v>0.96099734488967559</v>
      </c>
    </row>
    <row r="714" spans="3:3" x14ac:dyDescent="0.25">
      <c r="C714" s="3">
        <v>0.96035645619067966</v>
      </c>
    </row>
    <row r="715" spans="3:3" x14ac:dyDescent="0.25">
      <c r="C715" s="3">
        <v>0.77663502914517657</v>
      </c>
    </row>
    <row r="716" spans="3:3" x14ac:dyDescent="0.25">
      <c r="C716" s="3">
        <v>0.43488876003296001</v>
      </c>
    </row>
    <row r="717" spans="3:3" x14ac:dyDescent="0.25">
      <c r="C717" s="3">
        <v>0.9880977813043611</v>
      </c>
    </row>
    <row r="718" spans="3:3" x14ac:dyDescent="0.25">
      <c r="C718" s="3">
        <v>0.69707327494125182</v>
      </c>
    </row>
    <row r="719" spans="3:3" x14ac:dyDescent="0.25">
      <c r="C719" s="3">
        <v>0.10632648701437422</v>
      </c>
    </row>
    <row r="720" spans="3:3" x14ac:dyDescent="0.25">
      <c r="C720" s="3">
        <v>0.8435621204260384</v>
      </c>
    </row>
    <row r="721" spans="3:3" x14ac:dyDescent="0.25">
      <c r="C721" s="3">
        <v>0.51576281014435255</v>
      </c>
    </row>
    <row r="722" spans="3:3" x14ac:dyDescent="0.25">
      <c r="C722" s="3">
        <v>1.1261329996642965E-2</v>
      </c>
    </row>
    <row r="723" spans="3:3" x14ac:dyDescent="0.25">
      <c r="C723" s="3">
        <v>0.99752800073244419</v>
      </c>
    </row>
    <row r="724" spans="3:3" x14ac:dyDescent="0.25">
      <c r="C724" s="3">
        <v>9.2623676259651483E-2</v>
      </c>
    </row>
    <row r="725" spans="3:3" x14ac:dyDescent="0.25">
      <c r="C725" s="3">
        <v>0.72936185796685693</v>
      </c>
    </row>
    <row r="726" spans="3:3" x14ac:dyDescent="0.25">
      <c r="C726" s="3">
        <v>0.30240791039765619</v>
      </c>
    </row>
    <row r="727" spans="3:3" x14ac:dyDescent="0.25">
      <c r="C727" s="3">
        <v>0.88506729331339462</v>
      </c>
    </row>
    <row r="728" spans="3:3" x14ac:dyDescent="0.25">
      <c r="C728" s="3">
        <v>0.47734000671407206</v>
      </c>
    </row>
    <row r="729" spans="3:3" x14ac:dyDescent="0.25">
      <c r="C729" s="3">
        <v>0.44297616504409926</v>
      </c>
    </row>
    <row r="730" spans="3:3" x14ac:dyDescent="0.25">
      <c r="C730" s="3">
        <v>0.52900784325693528</v>
      </c>
    </row>
    <row r="731" spans="3:3" x14ac:dyDescent="0.25">
      <c r="C731" s="3">
        <v>0.19064912869655445</v>
      </c>
    </row>
    <row r="732" spans="3:3" x14ac:dyDescent="0.25">
      <c r="C732" s="3">
        <v>0.34055604724265265</v>
      </c>
    </row>
    <row r="733" spans="3:3" x14ac:dyDescent="0.25">
      <c r="C733" s="3">
        <v>0.30417798394726403</v>
      </c>
    </row>
    <row r="734" spans="3:3" x14ac:dyDescent="0.25">
      <c r="C734" s="3">
        <v>0.2196417126987518</v>
      </c>
    </row>
    <row r="735" spans="3:3" x14ac:dyDescent="0.25">
      <c r="C735" s="3">
        <v>0.41508224738303784</v>
      </c>
    </row>
    <row r="736" spans="3:3" x14ac:dyDescent="0.25">
      <c r="C736" s="3">
        <v>0.42072817163609727</v>
      </c>
    </row>
    <row r="737" spans="3:3" x14ac:dyDescent="0.25">
      <c r="C737" s="3">
        <v>0.87563707388531142</v>
      </c>
    </row>
    <row r="738" spans="3:3" x14ac:dyDescent="0.25">
      <c r="C738" s="3">
        <v>0.8529007843256935</v>
      </c>
    </row>
    <row r="739" spans="3:3" x14ac:dyDescent="0.25">
      <c r="C739" s="3">
        <v>0.12320322275460066</v>
      </c>
    </row>
    <row r="740" spans="3:3" x14ac:dyDescent="0.25">
      <c r="C740" s="3">
        <v>0.52171391949217205</v>
      </c>
    </row>
    <row r="741" spans="3:3" x14ac:dyDescent="0.25">
      <c r="C741" s="3">
        <v>0.74993133335367901</v>
      </c>
    </row>
    <row r="742" spans="3:3" x14ac:dyDescent="0.25">
      <c r="C742" s="3">
        <v>0.13757744071779535</v>
      </c>
    </row>
    <row r="743" spans="3:3" x14ac:dyDescent="0.25">
      <c r="C743" s="3">
        <v>0.22785119174779503</v>
      </c>
    </row>
    <row r="744" spans="3:3" x14ac:dyDescent="0.25">
      <c r="C744" s="3">
        <v>0.28653828547013765</v>
      </c>
    </row>
    <row r="745" spans="3:3" x14ac:dyDescent="0.25">
      <c r="C745" s="3">
        <v>0.35401470992156742</v>
      </c>
    </row>
    <row r="746" spans="3:3" x14ac:dyDescent="0.25">
      <c r="C746" s="3">
        <v>0.2251655629139073</v>
      </c>
    </row>
    <row r="747" spans="3:3" x14ac:dyDescent="0.25">
      <c r="C747" s="3">
        <v>0.47853022858363597</v>
      </c>
    </row>
    <row r="748" spans="3:3" x14ac:dyDescent="0.25">
      <c r="C748" s="3">
        <v>0.35566270943327127</v>
      </c>
    </row>
    <row r="749" spans="3:3" x14ac:dyDescent="0.25">
      <c r="C749" s="3">
        <v>0.59913937803277684</v>
      </c>
    </row>
    <row r="750" spans="3:3" x14ac:dyDescent="0.25">
      <c r="C750" s="3">
        <v>0.38425855281228066</v>
      </c>
    </row>
    <row r="751" spans="3:3" x14ac:dyDescent="0.25">
      <c r="C751" s="3">
        <v>0.56187627796258433</v>
      </c>
    </row>
    <row r="752" spans="3:3" x14ac:dyDescent="0.25">
      <c r="C752" s="3">
        <v>0.69124423963133641</v>
      </c>
    </row>
    <row r="753" spans="3:3" x14ac:dyDescent="0.25">
      <c r="C753" s="3">
        <v>3.2837916196172982E-2</v>
      </c>
    </row>
    <row r="754" spans="3:3" x14ac:dyDescent="0.25">
      <c r="C754" s="3">
        <v>0.17001861629078036</v>
      </c>
    </row>
    <row r="755" spans="3:3" x14ac:dyDescent="0.25">
      <c r="C755" s="3">
        <v>0.71932126834925381</v>
      </c>
    </row>
    <row r="756" spans="3:3" x14ac:dyDescent="0.25">
      <c r="C756" s="3">
        <v>0.34879604480117193</v>
      </c>
    </row>
    <row r="757" spans="3:3" x14ac:dyDescent="0.25">
      <c r="C757" s="3">
        <v>0.64918973357341225</v>
      </c>
    </row>
    <row r="758" spans="3:3" x14ac:dyDescent="0.25">
      <c r="C758" s="3">
        <v>0.61839655751213107</v>
      </c>
    </row>
    <row r="759" spans="3:3" x14ac:dyDescent="0.25">
      <c r="C759" s="3">
        <v>0.28867458113345745</v>
      </c>
    </row>
    <row r="760" spans="3:3" x14ac:dyDescent="0.25">
      <c r="C760" s="3">
        <v>0.47737052522354806</v>
      </c>
    </row>
    <row r="761" spans="3:3" x14ac:dyDescent="0.25">
      <c r="C761" s="3">
        <v>1.327555162205878E-2</v>
      </c>
    </row>
    <row r="762" spans="3:3" x14ac:dyDescent="0.25">
      <c r="C762" s="3">
        <v>0.49732963042085027</v>
      </c>
    </row>
    <row r="763" spans="3:3" x14ac:dyDescent="0.25">
      <c r="C763" s="3">
        <v>7.5960570085757018E-2</v>
      </c>
    </row>
    <row r="764" spans="3:3" x14ac:dyDescent="0.25">
      <c r="C764" s="3">
        <v>0.82937101351969966</v>
      </c>
    </row>
    <row r="765" spans="3:3" x14ac:dyDescent="0.25">
      <c r="C765" s="3">
        <v>0.85674611651966914</v>
      </c>
    </row>
    <row r="766" spans="3:3" x14ac:dyDescent="0.25">
      <c r="C766" s="3">
        <v>0.14575640125736258</v>
      </c>
    </row>
    <row r="767" spans="3:3" x14ac:dyDescent="0.25">
      <c r="C767" s="3">
        <v>0.96340830713827941</v>
      </c>
    </row>
    <row r="768" spans="3:3" x14ac:dyDescent="0.25">
      <c r="C768" s="3">
        <v>0.56141850032044438</v>
      </c>
    </row>
    <row r="769" spans="3:3" x14ac:dyDescent="0.25">
      <c r="C769" s="3">
        <v>0.79989013336588644</v>
      </c>
    </row>
    <row r="770" spans="3:3" x14ac:dyDescent="0.25">
      <c r="C770" s="3">
        <v>0.93173009430219433</v>
      </c>
    </row>
    <row r="771" spans="3:3" x14ac:dyDescent="0.25">
      <c r="C771" s="3">
        <v>0.65993224890896329</v>
      </c>
    </row>
    <row r="772" spans="3:3" x14ac:dyDescent="0.25">
      <c r="C772" s="3">
        <v>0.60762352366710415</v>
      </c>
    </row>
    <row r="773" spans="3:3" x14ac:dyDescent="0.25">
      <c r="C773" s="3">
        <v>0.35728019043549913</v>
      </c>
    </row>
    <row r="774" spans="3:3" x14ac:dyDescent="0.25">
      <c r="C774" s="3">
        <v>0.86077455977050077</v>
      </c>
    </row>
    <row r="775" spans="3:3" x14ac:dyDescent="0.25">
      <c r="C775" s="3">
        <v>7.3244422742393261E-4</v>
      </c>
    </row>
    <row r="776" spans="3:3" x14ac:dyDescent="0.25">
      <c r="C776" s="3">
        <v>0.40626239814447462</v>
      </c>
    </row>
    <row r="777" spans="3:3" x14ac:dyDescent="0.25">
      <c r="C777" s="3">
        <v>0.8826868495742668</v>
      </c>
    </row>
    <row r="778" spans="3:3" x14ac:dyDescent="0.25">
      <c r="C778" s="3">
        <v>0.36631366924039432</v>
      </c>
    </row>
    <row r="779" spans="3:3" x14ac:dyDescent="0.25">
      <c r="C779" s="3">
        <v>0.70183416241950747</v>
      </c>
    </row>
    <row r="780" spans="3:3" x14ac:dyDescent="0.25">
      <c r="C780" s="3">
        <v>0.26114688558610799</v>
      </c>
    </row>
    <row r="781" spans="3:3" x14ac:dyDescent="0.25">
      <c r="C781" s="3">
        <v>0.60963774529251991</v>
      </c>
    </row>
    <row r="782" spans="3:3" x14ac:dyDescent="0.25">
      <c r="C782" s="3">
        <v>0.81258583330790124</v>
      </c>
    </row>
    <row r="783" spans="3:3" x14ac:dyDescent="0.25">
      <c r="C783" s="3">
        <v>0.97573778496658226</v>
      </c>
    </row>
    <row r="784" spans="3:3" x14ac:dyDescent="0.25">
      <c r="C784" s="3">
        <v>0.11911374248481704</v>
      </c>
    </row>
    <row r="785" spans="3:3" x14ac:dyDescent="0.25">
      <c r="C785" s="3">
        <v>0.44419690542313911</v>
      </c>
    </row>
    <row r="786" spans="3:3" x14ac:dyDescent="0.25">
      <c r="C786" s="3">
        <v>0.74178289132358777</v>
      </c>
    </row>
    <row r="787" spans="3:3" x14ac:dyDescent="0.25">
      <c r="C787" s="3">
        <v>0.9149449140903958</v>
      </c>
    </row>
    <row r="788" spans="3:3" x14ac:dyDescent="0.25">
      <c r="C788" s="3">
        <v>4.4801171910763882E-2</v>
      </c>
    </row>
    <row r="789" spans="3:3" x14ac:dyDescent="0.25">
      <c r="C789" s="3">
        <v>0.66557817316202272</v>
      </c>
    </row>
    <row r="790" spans="3:3" x14ac:dyDescent="0.25">
      <c r="C790" s="3">
        <v>0.39674062318796349</v>
      </c>
    </row>
    <row r="791" spans="3:3" x14ac:dyDescent="0.25">
      <c r="C791" s="3">
        <v>4.9317911313211463E-2</v>
      </c>
    </row>
    <row r="792" spans="3:3" x14ac:dyDescent="0.25">
      <c r="C792" s="3">
        <v>0.173863948484756</v>
      </c>
    </row>
    <row r="793" spans="3:3" x14ac:dyDescent="0.25">
      <c r="C793" s="3">
        <v>0.19150364696188238</v>
      </c>
    </row>
    <row r="794" spans="3:3" x14ac:dyDescent="0.25">
      <c r="C794" s="3">
        <v>0.55012665181432541</v>
      </c>
    </row>
    <row r="795" spans="3:3" x14ac:dyDescent="0.25">
      <c r="C795" s="3">
        <v>0.98327585680715357</v>
      </c>
    </row>
    <row r="796" spans="3:3" x14ac:dyDescent="0.25">
      <c r="C796" s="3">
        <v>0.4260078737754448</v>
      </c>
    </row>
    <row r="797" spans="3:3" x14ac:dyDescent="0.25">
      <c r="C797" s="3">
        <v>0.56425672170171204</v>
      </c>
    </row>
    <row r="798" spans="3:3" x14ac:dyDescent="0.25">
      <c r="C798" s="3">
        <v>0.17151402325510423</v>
      </c>
    </row>
    <row r="799" spans="3:3" x14ac:dyDescent="0.25">
      <c r="C799" s="3">
        <v>0.51942503128147222</v>
      </c>
    </row>
    <row r="800" spans="3:3" x14ac:dyDescent="0.25">
      <c r="C800" s="3">
        <v>0.75896481215857414</v>
      </c>
    </row>
    <row r="801" spans="3:3" x14ac:dyDescent="0.25">
      <c r="C801" s="3">
        <v>0.31333353679006315</v>
      </c>
    </row>
    <row r="802" spans="3:3" x14ac:dyDescent="0.25">
      <c r="C802" s="3">
        <v>0.96374401074251537</v>
      </c>
    </row>
    <row r="803" spans="3:3" x14ac:dyDescent="0.25">
      <c r="C803" s="3">
        <v>0.1749626148258919</v>
      </c>
    </row>
    <row r="804" spans="3:3" x14ac:dyDescent="0.25">
      <c r="C804" s="3">
        <v>0.24481948301644949</v>
      </c>
    </row>
    <row r="805" spans="3:3" x14ac:dyDescent="0.25">
      <c r="C805" s="3">
        <v>0.85183263649403362</v>
      </c>
    </row>
    <row r="806" spans="3:3" x14ac:dyDescent="0.25">
      <c r="C806" s="3">
        <v>0.29935605945005644</v>
      </c>
    </row>
    <row r="807" spans="3:3" x14ac:dyDescent="0.25">
      <c r="C807" s="3">
        <v>0.49653614917447431</v>
      </c>
    </row>
    <row r="808" spans="3:3" x14ac:dyDescent="0.25">
      <c r="C808" s="3">
        <v>0.74993133335367901</v>
      </c>
    </row>
    <row r="809" spans="3:3" x14ac:dyDescent="0.25">
      <c r="C809" s="3">
        <v>0.56184575945310833</v>
      </c>
    </row>
    <row r="810" spans="3:3" x14ac:dyDescent="0.25">
      <c r="C810" s="3">
        <v>0.58912930692464982</v>
      </c>
    </row>
    <row r="811" spans="3:3" x14ac:dyDescent="0.25">
      <c r="C811" s="3">
        <v>8.0538346507156591E-2</v>
      </c>
    </row>
    <row r="812" spans="3:3" x14ac:dyDescent="0.25">
      <c r="C812" s="3">
        <v>0.49922177800836209</v>
      </c>
    </row>
    <row r="813" spans="3:3" x14ac:dyDescent="0.25">
      <c r="C813" s="3">
        <v>0.22586748863185521</v>
      </c>
    </row>
    <row r="814" spans="3:3" x14ac:dyDescent="0.25">
      <c r="C814" s="3">
        <v>0.6130863368633076</v>
      </c>
    </row>
    <row r="815" spans="3:3" x14ac:dyDescent="0.25">
      <c r="C815" s="3">
        <v>0.70455030976287114</v>
      </c>
    </row>
    <row r="816" spans="3:3" x14ac:dyDescent="0.25">
      <c r="C816" s="3">
        <v>0.30710776085695973</v>
      </c>
    </row>
    <row r="817" spans="3:3" x14ac:dyDescent="0.25">
      <c r="C817" s="3">
        <v>0.45994445631275366</v>
      </c>
    </row>
    <row r="818" spans="3:3" x14ac:dyDescent="0.25">
      <c r="C818" s="3">
        <v>0.84594256416516622</v>
      </c>
    </row>
    <row r="819" spans="3:3" x14ac:dyDescent="0.25">
      <c r="C819" s="3">
        <v>0.47627185888241219</v>
      </c>
    </row>
    <row r="820" spans="3:3" x14ac:dyDescent="0.25">
      <c r="C820" s="3">
        <v>0.75511947996459849</v>
      </c>
    </row>
    <row r="821" spans="3:3" x14ac:dyDescent="0.25">
      <c r="C821" s="3">
        <v>0.30506302072206792</v>
      </c>
    </row>
    <row r="822" spans="3:3" x14ac:dyDescent="0.25">
      <c r="C822" s="3">
        <v>0.30762657551805173</v>
      </c>
    </row>
    <row r="823" spans="3:3" x14ac:dyDescent="0.25">
      <c r="C823" s="3">
        <v>0.40653706472975859</v>
      </c>
    </row>
    <row r="824" spans="3:3" x14ac:dyDescent="0.25">
      <c r="C824" s="3">
        <v>9.8300119022186952E-2</v>
      </c>
    </row>
    <row r="825" spans="3:3" x14ac:dyDescent="0.25">
      <c r="C825" s="3">
        <v>0.63319803460798973</v>
      </c>
    </row>
    <row r="826" spans="3:3" x14ac:dyDescent="0.25">
      <c r="C826" s="3">
        <v>0.97085482345042273</v>
      </c>
    </row>
    <row r="827" spans="3:3" x14ac:dyDescent="0.25">
      <c r="C827" s="3">
        <v>0.31220435193945129</v>
      </c>
    </row>
    <row r="828" spans="3:3" x14ac:dyDescent="0.25">
      <c r="C828" s="3">
        <v>0.1815240943632313</v>
      </c>
    </row>
    <row r="829" spans="3:3" x14ac:dyDescent="0.25">
      <c r="C829" s="3">
        <v>0.52360606707968382</v>
      </c>
    </row>
    <row r="830" spans="3:3" x14ac:dyDescent="0.25">
      <c r="C830" s="3">
        <v>0.25614185003204443</v>
      </c>
    </row>
    <row r="831" spans="3:3" x14ac:dyDescent="0.25">
      <c r="C831" s="3">
        <v>0.45551927243873408</v>
      </c>
    </row>
    <row r="832" spans="3:3" x14ac:dyDescent="0.25">
      <c r="C832" s="3">
        <v>0.14642780846583453</v>
      </c>
    </row>
    <row r="833" spans="3:3" x14ac:dyDescent="0.25">
      <c r="C833" s="3">
        <v>0.26676229132969148</v>
      </c>
    </row>
    <row r="834" spans="3:3" x14ac:dyDescent="0.25">
      <c r="C834" s="3">
        <v>0.64644306772057247</v>
      </c>
    </row>
    <row r="835" spans="3:3" x14ac:dyDescent="0.25">
      <c r="C835" s="3">
        <v>0.82583086642048398</v>
      </c>
    </row>
    <row r="836" spans="3:3" x14ac:dyDescent="0.25">
      <c r="C836" s="3">
        <v>0.2108829004791406</v>
      </c>
    </row>
    <row r="837" spans="3:3" x14ac:dyDescent="0.25">
      <c r="C837" s="3">
        <v>0.15076143681142612</v>
      </c>
    </row>
    <row r="838" spans="3:3" x14ac:dyDescent="0.25">
      <c r="C838" s="3">
        <v>0.95165868099002049</v>
      </c>
    </row>
    <row r="839" spans="3:3" x14ac:dyDescent="0.25">
      <c r="C839" s="3">
        <v>0.47035126804406874</v>
      </c>
    </row>
    <row r="840" spans="3:3" x14ac:dyDescent="0.25">
      <c r="C840" s="3">
        <v>0.30210272530289622</v>
      </c>
    </row>
    <row r="841" spans="3:3" x14ac:dyDescent="0.25">
      <c r="C841" s="3">
        <v>0.68767357402264473</v>
      </c>
    </row>
    <row r="842" spans="3:3" x14ac:dyDescent="0.25">
      <c r="C842" s="3">
        <v>0.25513473921933655</v>
      </c>
    </row>
    <row r="843" spans="3:3" x14ac:dyDescent="0.25">
      <c r="C843" s="3">
        <v>0.77999206518753628</v>
      </c>
    </row>
    <row r="844" spans="3:3" x14ac:dyDescent="0.25">
      <c r="C844" s="3">
        <v>0.82406079287087619</v>
      </c>
    </row>
    <row r="845" spans="3:3" x14ac:dyDescent="0.25">
      <c r="C845" s="3">
        <v>0.43540757469405195</v>
      </c>
    </row>
    <row r="846" spans="3:3" x14ac:dyDescent="0.25">
      <c r="C846" s="3">
        <v>7.3183385723441269E-2</v>
      </c>
    </row>
    <row r="847" spans="3:3" x14ac:dyDescent="0.25">
      <c r="C847" s="3">
        <v>0.13629566331980347</v>
      </c>
    </row>
    <row r="848" spans="3:3" x14ac:dyDescent="0.25">
      <c r="C848" s="3">
        <v>0.3413800469985046</v>
      </c>
    </row>
    <row r="849" spans="3:3" x14ac:dyDescent="0.25">
      <c r="C849" s="3">
        <v>7.1596423230689418E-2</v>
      </c>
    </row>
    <row r="850" spans="3:3" x14ac:dyDescent="0.25">
      <c r="C850" s="3">
        <v>0.75814081240272224</v>
      </c>
    </row>
    <row r="851" spans="3:3" x14ac:dyDescent="0.25">
      <c r="C851" s="3">
        <v>0.82634968108157603</v>
      </c>
    </row>
    <row r="852" spans="3:3" x14ac:dyDescent="0.25">
      <c r="C852" s="3">
        <v>0.46040223395489366</v>
      </c>
    </row>
    <row r="853" spans="3:3" x14ac:dyDescent="0.25">
      <c r="C853" s="3">
        <v>0.87560655537583543</v>
      </c>
    </row>
    <row r="854" spans="3:3" x14ac:dyDescent="0.25">
      <c r="C854" s="3">
        <v>0.67748039185766162</v>
      </c>
    </row>
    <row r="855" spans="3:3" x14ac:dyDescent="0.25">
      <c r="C855" s="3">
        <v>0.631031220435194</v>
      </c>
    </row>
    <row r="856" spans="3:3" x14ac:dyDescent="0.25">
      <c r="C856" s="3">
        <v>0.68843653675954464</v>
      </c>
    </row>
    <row r="857" spans="3:3" x14ac:dyDescent="0.25">
      <c r="C857" s="3">
        <v>0.27503280739768671</v>
      </c>
    </row>
    <row r="858" spans="3:3" x14ac:dyDescent="0.25">
      <c r="C858" s="3">
        <v>0.19916379284035768</v>
      </c>
    </row>
    <row r="859" spans="3:3" x14ac:dyDescent="0.25">
      <c r="C859" s="3">
        <v>0.99374370555742053</v>
      </c>
    </row>
    <row r="860" spans="3:3" x14ac:dyDescent="0.25">
      <c r="C860" s="3">
        <v>0.55323953978087714</v>
      </c>
    </row>
    <row r="861" spans="3:3" x14ac:dyDescent="0.25">
      <c r="C861" s="3">
        <v>0.61302529984435561</v>
      </c>
    </row>
    <row r="862" spans="3:3" x14ac:dyDescent="0.25">
      <c r="C862" s="3">
        <v>1.5106662190618611E-2</v>
      </c>
    </row>
    <row r="863" spans="3:3" x14ac:dyDescent="0.25">
      <c r="C863" s="3">
        <v>0.17523728141117587</v>
      </c>
    </row>
    <row r="864" spans="3:3" x14ac:dyDescent="0.25">
      <c r="C864" s="3">
        <v>0.76314584795678575</v>
      </c>
    </row>
    <row r="865" spans="3:3" x14ac:dyDescent="0.25">
      <c r="C865" s="3">
        <v>0.79232154301583912</v>
      </c>
    </row>
    <row r="866" spans="3:3" x14ac:dyDescent="0.25">
      <c r="C866" s="3">
        <v>0.83361308633686326</v>
      </c>
    </row>
    <row r="867" spans="3:3" x14ac:dyDescent="0.25">
      <c r="C867" s="3">
        <v>0.30121768852809228</v>
      </c>
    </row>
    <row r="868" spans="3:3" x14ac:dyDescent="0.25">
      <c r="C868" s="3">
        <v>0.6896877956480606</v>
      </c>
    </row>
    <row r="869" spans="3:3" x14ac:dyDescent="0.25">
      <c r="C869" s="3">
        <v>0.95263527329325237</v>
      </c>
    </row>
    <row r="870" spans="3:3" x14ac:dyDescent="0.25">
      <c r="C870" s="3">
        <v>0.97219763786736657</v>
      </c>
    </row>
    <row r="871" spans="3:3" x14ac:dyDescent="0.25">
      <c r="C871" s="3">
        <v>0.70854823450422677</v>
      </c>
    </row>
    <row r="872" spans="3:3" x14ac:dyDescent="0.25">
      <c r="C872" s="3">
        <v>0.95370342112491224</v>
      </c>
    </row>
    <row r="873" spans="3:3" x14ac:dyDescent="0.25">
      <c r="C873" s="3">
        <v>0.8375804925687429</v>
      </c>
    </row>
    <row r="874" spans="3:3" x14ac:dyDescent="0.25">
      <c r="C874" s="3">
        <v>0.88225959044160285</v>
      </c>
    </row>
    <row r="875" spans="3:3" x14ac:dyDescent="0.25">
      <c r="C875" s="3">
        <v>0.4965971861934263</v>
      </c>
    </row>
    <row r="876" spans="3:3" x14ac:dyDescent="0.25">
      <c r="C876" s="3">
        <v>0.39597766045106358</v>
      </c>
    </row>
    <row r="877" spans="3:3" x14ac:dyDescent="0.25">
      <c r="C877" s="3">
        <v>7.0192571794793542E-3</v>
      </c>
    </row>
    <row r="878" spans="3:3" x14ac:dyDescent="0.25">
      <c r="C878" s="3">
        <v>0.13644825586718345</v>
      </c>
    </row>
    <row r="879" spans="3:3" x14ac:dyDescent="0.25">
      <c r="C879" s="3">
        <v>0.69017609179967654</v>
      </c>
    </row>
    <row r="880" spans="3:3" x14ac:dyDescent="0.25">
      <c r="C880" s="3">
        <v>0.21439252906888029</v>
      </c>
    </row>
    <row r="881" spans="3:3" x14ac:dyDescent="0.25">
      <c r="C881" s="3">
        <v>0.5518356883449812</v>
      </c>
    </row>
    <row r="882" spans="3:3" x14ac:dyDescent="0.25">
      <c r="C882" s="3">
        <v>0.91027558214056825</v>
      </c>
    </row>
    <row r="883" spans="3:3" x14ac:dyDescent="0.25">
      <c r="C883" s="3">
        <v>0.91958372753074735</v>
      </c>
    </row>
    <row r="884" spans="3:3" x14ac:dyDescent="0.25">
      <c r="C884" s="3">
        <v>0.54768517105624559</v>
      </c>
    </row>
    <row r="885" spans="3:3" x14ac:dyDescent="0.25">
      <c r="C885" s="3">
        <v>0.46623126926480912</v>
      </c>
    </row>
    <row r="886" spans="3:3" x14ac:dyDescent="0.25">
      <c r="C886" s="3">
        <v>0.488906521805475</v>
      </c>
    </row>
    <row r="887" spans="3:3" x14ac:dyDescent="0.25">
      <c r="C887" s="3">
        <v>2.4811548203985716E-2</v>
      </c>
    </row>
    <row r="888" spans="3:3" x14ac:dyDescent="0.25">
      <c r="C888" s="3">
        <v>0.2882473220007935</v>
      </c>
    </row>
    <row r="889" spans="3:3" x14ac:dyDescent="0.25">
      <c r="C889" s="3">
        <v>0.3350932340464492</v>
      </c>
    </row>
    <row r="890" spans="3:3" x14ac:dyDescent="0.25">
      <c r="C890" s="3">
        <v>0.83104953154087957</v>
      </c>
    </row>
    <row r="891" spans="3:3" x14ac:dyDescent="0.25">
      <c r="C891" s="3">
        <v>0.48994415112765893</v>
      </c>
    </row>
    <row r="892" spans="3:3" x14ac:dyDescent="0.25">
      <c r="C892" s="3">
        <v>0.40461439863277077</v>
      </c>
    </row>
    <row r="893" spans="3:3" x14ac:dyDescent="0.25">
      <c r="C893" s="3">
        <v>0.49189733573412275</v>
      </c>
    </row>
    <row r="894" spans="3:3" x14ac:dyDescent="0.25">
      <c r="C894" s="3">
        <v>0.72014526810510571</v>
      </c>
    </row>
    <row r="895" spans="3:3" x14ac:dyDescent="0.25">
      <c r="C895" s="3">
        <v>0.11337626270332957</v>
      </c>
    </row>
    <row r="896" spans="3:3" x14ac:dyDescent="0.25">
      <c r="C896" s="3">
        <v>0.55461287270729698</v>
      </c>
    </row>
    <row r="897" spans="3:3" x14ac:dyDescent="0.25">
      <c r="C897" s="3">
        <v>0.30323191015350809</v>
      </c>
    </row>
    <row r="898" spans="3:3" x14ac:dyDescent="0.25">
      <c r="C898" s="3">
        <v>0.53523361919003876</v>
      </c>
    </row>
    <row r="899" spans="3:3" x14ac:dyDescent="0.25">
      <c r="C899" s="3">
        <v>0.82116153447065643</v>
      </c>
    </row>
    <row r="900" spans="3:3" x14ac:dyDescent="0.25">
      <c r="C900" s="3">
        <v>0.27124851222266305</v>
      </c>
    </row>
    <row r="901" spans="3:3" x14ac:dyDescent="0.25">
      <c r="C901" s="3">
        <v>0.73711355937376022</v>
      </c>
    </row>
    <row r="902" spans="3:3" x14ac:dyDescent="0.25">
      <c r="C902" s="3">
        <v>0.1717581713309122</v>
      </c>
    </row>
    <row r="903" spans="3:3" x14ac:dyDescent="0.25">
      <c r="C903" s="3">
        <v>2.8748435926389357E-2</v>
      </c>
    </row>
    <row r="904" spans="3:3" x14ac:dyDescent="0.25">
      <c r="C904" s="3">
        <v>0.50178533280434579</v>
      </c>
    </row>
    <row r="905" spans="3:3" x14ac:dyDescent="0.25">
      <c r="C905" s="3">
        <v>0.87014374217963197</v>
      </c>
    </row>
    <row r="906" spans="3:3" x14ac:dyDescent="0.25">
      <c r="C906" s="3">
        <v>0.14444410534989471</v>
      </c>
    </row>
    <row r="907" spans="3:3" x14ac:dyDescent="0.25">
      <c r="C907" s="3">
        <v>0.45826593829157386</v>
      </c>
    </row>
    <row r="908" spans="3:3" x14ac:dyDescent="0.25">
      <c r="C908" s="3">
        <v>0.78176213873714406</v>
      </c>
    </row>
    <row r="909" spans="3:3" x14ac:dyDescent="0.25">
      <c r="C909" s="3">
        <v>0.49079866939298683</v>
      </c>
    </row>
    <row r="910" spans="3:3" x14ac:dyDescent="0.25">
      <c r="C910" s="3">
        <v>0.40275276955473494</v>
      </c>
    </row>
    <row r="911" spans="3:3" x14ac:dyDescent="0.25">
      <c r="C911" s="3">
        <v>0.81661427655873287</v>
      </c>
    </row>
    <row r="912" spans="3:3" x14ac:dyDescent="0.25">
      <c r="C912" s="3">
        <v>0.8248237556077761</v>
      </c>
    </row>
    <row r="913" spans="3:3" x14ac:dyDescent="0.25">
      <c r="C913" s="3">
        <v>0.45463423566393019</v>
      </c>
    </row>
    <row r="914" spans="3:3" x14ac:dyDescent="0.25">
      <c r="C914" s="3">
        <v>0.89043855098117008</v>
      </c>
    </row>
    <row r="915" spans="3:3" x14ac:dyDescent="0.25">
      <c r="C915" s="3">
        <v>0.24146244697408978</v>
      </c>
    </row>
    <row r="916" spans="3:3" x14ac:dyDescent="0.25">
      <c r="C916" s="3">
        <v>0.81014435254982142</v>
      </c>
    </row>
    <row r="917" spans="3:3" x14ac:dyDescent="0.25">
      <c r="C917" s="3">
        <v>0.9473250526444289</v>
      </c>
    </row>
    <row r="918" spans="3:3" x14ac:dyDescent="0.25">
      <c r="C918" s="3">
        <v>0.38087099826044496</v>
      </c>
    </row>
    <row r="919" spans="3:3" x14ac:dyDescent="0.25">
      <c r="C919" s="3">
        <v>0.92117069002349927</v>
      </c>
    </row>
    <row r="920" spans="3:3" x14ac:dyDescent="0.25">
      <c r="C920" s="3">
        <v>0.1479842524491104</v>
      </c>
    </row>
    <row r="921" spans="3:3" x14ac:dyDescent="0.25">
      <c r="C921" s="3">
        <v>0.31266212958159123</v>
      </c>
    </row>
    <row r="922" spans="3:3" x14ac:dyDescent="0.25">
      <c r="C922" s="3">
        <v>0.61867122409741504</v>
      </c>
    </row>
    <row r="923" spans="3:3" x14ac:dyDescent="0.25">
      <c r="C923" s="3">
        <v>0.79430524613177889</v>
      </c>
    </row>
    <row r="924" spans="3:3" x14ac:dyDescent="0.25">
      <c r="C924" s="3">
        <v>5.4322946867275002E-3</v>
      </c>
    </row>
    <row r="925" spans="3:3" x14ac:dyDescent="0.25">
      <c r="C925" s="3">
        <v>0.60087893307290874</v>
      </c>
    </row>
    <row r="926" spans="3:3" x14ac:dyDescent="0.25">
      <c r="C926" s="3">
        <v>0.29923398541215246</v>
      </c>
    </row>
    <row r="927" spans="3:3" x14ac:dyDescent="0.25">
      <c r="C927" s="3">
        <v>0.73601489303262424</v>
      </c>
    </row>
    <row r="928" spans="3:3" x14ac:dyDescent="0.25">
      <c r="C928" s="3">
        <v>0.37266151921140173</v>
      </c>
    </row>
    <row r="929" spans="3:3" x14ac:dyDescent="0.25">
      <c r="C929" s="3">
        <v>0.49418622394482253</v>
      </c>
    </row>
    <row r="930" spans="3:3" x14ac:dyDescent="0.25">
      <c r="C930" s="3">
        <v>0.91756950590533159</v>
      </c>
    </row>
    <row r="931" spans="3:3" x14ac:dyDescent="0.25">
      <c r="C931" s="3">
        <v>0.13678395947141941</v>
      </c>
    </row>
    <row r="932" spans="3:3" x14ac:dyDescent="0.25">
      <c r="C932" s="3">
        <v>0.95196386608478045</v>
      </c>
    </row>
    <row r="933" spans="3:3" x14ac:dyDescent="0.25">
      <c r="C933" s="3">
        <v>0.76522110660115361</v>
      </c>
    </row>
    <row r="934" spans="3:3" x14ac:dyDescent="0.25">
      <c r="C934" s="3">
        <v>1.7426068910794398E-2</v>
      </c>
    </row>
    <row r="935" spans="3:3" x14ac:dyDescent="0.25">
      <c r="C935" s="3">
        <v>0.27985473189489424</v>
      </c>
    </row>
    <row r="936" spans="3:3" x14ac:dyDescent="0.25">
      <c r="C936" s="3">
        <v>0.64980010376293218</v>
      </c>
    </row>
    <row r="937" spans="3:3" x14ac:dyDescent="0.25">
      <c r="C937" s="3">
        <v>0.92529068880275889</v>
      </c>
    </row>
    <row r="938" spans="3:3" x14ac:dyDescent="0.25">
      <c r="C938" s="3">
        <v>0.87212744529557173</v>
      </c>
    </row>
    <row r="939" spans="3:3" x14ac:dyDescent="0.25">
      <c r="C939" s="3">
        <v>0.42396313364055299</v>
      </c>
    </row>
    <row r="940" spans="3:3" x14ac:dyDescent="0.25">
      <c r="C940" s="3">
        <v>0.95419171727652818</v>
      </c>
    </row>
    <row r="941" spans="3:3" x14ac:dyDescent="0.25">
      <c r="C941" s="3">
        <v>0.21802423169652393</v>
      </c>
    </row>
    <row r="942" spans="3:3" x14ac:dyDescent="0.25">
      <c r="C942" s="3">
        <v>0.1281472212897122</v>
      </c>
    </row>
    <row r="943" spans="3:3" x14ac:dyDescent="0.25">
      <c r="C943" s="3">
        <v>0.99728385265663622</v>
      </c>
    </row>
    <row r="944" spans="3:3" x14ac:dyDescent="0.25">
      <c r="C944" s="3">
        <v>0.97756889553514204</v>
      </c>
    </row>
    <row r="945" spans="3:3" x14ac:dyDescent="0.25">
      <c r="C945" s="3">
        <v>0.61519211401715135</v>
      </c>
    </row>
    <row r="946" spans="3:3" x14ac:dyDescent="0.25">
      <c r="C946" s="3">
        <v>0.44306772057252725</v>
      </c>
    </row>
    <row r="947" spans="3:3" x14ac:dyDescent="0.25">
      <c r="C947" s="3">
        <v>0.80898464918973356</v>
      </c>
    </row>
    <row r="948" spans="3:3" x14ac:dyDescent="0.25">
      <c r="C948" s="3">
        <v>0.44721823786126286</v>
      </c>
    </row>
    <row r="949" spans="3:3" x14ac:dyDescent="0.25">
      <c r="C949" s="3">
        <v>0.97051911984618666</v>
      </c>
    </row>
    <row r="950" spans="3:3" x14ac:dyDescent="0.25">
      <c r="C950" s="3">
        <v>0.64857936338389233</v>
      </c>
    </row>
    <row r="951" spans="3:3" x14ac:dyDescent="0.25">
      <c r="C951" s="3">
        <v>0.68456068605609299</v>
      </c>
    </row>
    <row r="952" spans="3:3" x14ac:dyDescent="0.25">
      <c r="C952" s="3">
        <v>0.42417676320688497</v>
      </c>
    </row>
    <row r="953" spans="3:3" x14ac:dyDescent="0.25">
      <c r="C953" s="3">
        <v>0.98821985534226509</v>
      </c>
    </row>
    <row r="954" spans="3:3" x14ac:dyDescent="0.25">
      <c r="C954" s="3">
        <v>0.47053437910092472</v>
      </c>
    </row>
    <row r="955" spans="3:3" x14ac:dyDescent="0.25">
      <c r="C955" s="3">
        <v>0.43140964995269632</v>
      </c>
    </row>
    <row r="956" spans="3:3" x14ac:dyDescent="0.25">
      <c r="C956" s="3">
        <v>3.1769768364513076E-2</v>
      </c>
    </row>
    <row r="957" spans="3:3" x14ac:dyDescent="0.25">
      <c r="C957" s="3">
        <v>0.16193121127964111</v>
      </c>
    </row>
    <row r="958" spans="3:3" x14ac:dyDescent="0.25">
      <c r="C958" s="3">
        <v>0.33658864101077302</v>
      </c>
    </row>
    <row r="959" spans="3:3" x14ac:dyDescent="0.25">
      <c r="C959" s="3">
        <v>0.54048280281991024</v>
      </c>
    </row>
    <row r="960" spans="3:3" x14ac:dyDescent="0.25">
      <c r="C960" s="3">
        <v>0.9754020813623463</v>
      </c>
    </row>
    <row r="961" spans="3:3" x14ac:dyDescent="0.25">
      <c r="C961" s="3">
        <v>0.34095278786584066</v>
      </c>
    </row>
    <row r="962" spans="3:3" x14ac:dyDescent="0.25">
      <c r="C962" s="3">
        <v>0.3031098361156041</v>
      </c>
    </row>
    <row r="963" spans="3:3" x14ac:dyDescent="0.25">
      <c r="C963" s="3">
        <v>0.5306558427686392</v>
      </c>
    </row>
    <row r="964" spans="3:3" x14ac:dyDescent="0.25">
      <c r="C964" s="3">
        <v>0.13434247871333965</v>
      </c>
    </row>
    <row r="965" spans="3:3" x14ac:dyDescent="0.25">
      <c r="C965" s="3">
        <v>7.9195532090212711E-2</v>
      </c>
    </row>
    <row r="966" spans="3:3" x14ac:dyDescent="0.25">
      <c r="C966" s="3">
        <v>0.63246559038056582</v>
      </c>
    </row>
    <row r="967" spans="3:3" x14ac:dyDescent="0.25">
      <c r="C967" s="3">
        <v>0.34199041718802453</v>
      </c>
    </row>
    <row r="968" spans="3:3" x14ac:dyDescent="0.25">
      <c r="C968" s="3">
        <v>7.293923764763329E-3</v>
      </c>
    </row>
    <row r="969" spans="3:3" x14ac:dyDescent="0.25">
      <c r="C969" s="3">
        <v>0.42417676320688497</v>
      </c>
    </row>
    <row r="970" spans="3:3" x14ac:dyDescent="0.25">
      <c r="C970" s="3">
        <v>5.1789910580767234E-2</v>
      </c>
    </row>
    <row r="971" spans="3:3" x14ac:dyDescent="0.25">
      <c r="C971" s="3">
        <v>0.68401135288552506</v>
      </c>
    </row>
    <row r="972" spans="3:3" x14ac:dyDescent="0.25">
      <c r="C972" s="3">
        <v>0.29245887630848111</v>
      </c>
    </row>
    <row r="973" spans="3:3" x14ac:dyDescent="0.25">
      <c r="C973" s="3">
        <v>0.30121768852809228</v>
      </c>
    </row>
    <row r="974" spans="3:3" x14ac:dyDescent="0.25">
      <c r="C974" s="3">
        <v>0.22507400738547928</v>
      </c>
    </row>
    <row r="975" spans="3:3" x14ac:dyDescent="0.25">
      <c r="C975" s="3">
        <v>0.74513992736594747</v>
      </c>
    </row>
    <row r="976" spans="3:3" x14ac:dyDescent="0.25">
      <c r="C976" s="3">
        <v>0.38383129367961671</v>
      </c>
    </row>
    <row r="977" spans="3:3" x14ac:dyDescent="0.25">
      <c r="C977" s="3">
        <v>0.14990691854609822</v>
      </c>
    </row>
    <row r="978" spans="3:3" x14ac:dyDescent="0.25">
      <c r="C978" s="3">
        <v>0.46876430555131687</v>
      </c>
    </row>
    <row r="979" spans="3:3" x14ac:dyDescent="0.25">
      <c r="C979" s="3">
        <v>0.17011017181920834</v>
      </c>
    </row>
    <row r="980" spans="3:3" x14ac:dyDescent="0.25">
      <c r="C980" s="3">
        <v>6.4638203070162048E-2</v>
      </c>
    </row>
    <row r="981" spans="3:3" x14ac:dyDescent="0.25">
      <c r="C981" s="3">
        <v>0.96865749076815089</v>
      </c>
    </row>
    <row r="982" spans="3:3" x14ac:dyDescent="0.25">
      <c r="C982" s="3">
        <v>0.24335459456160161</v>
      </c>
    </row>
    <row r="983" spans="3:3" x14ac:dyDescent="0.25">
      <c r="C983" s="3">
        <v>0.71077608569597461</v>
      </c>
    </row>
    <row r="984" spans="3:3" x14ac:dyDescent="0.25">
      <c r="C984" s="3">
        <v>0.17947935422833949</v>
      </c>
    </row>
    <row r="985" spans="3:3" x14ac:dyDescent="0.25">
      <c r="C985" s="3">
        <v>0.42353587450788904</v>
      </c>
    </row>
    <row r="986" spans="3:3" x14ac:dyDescent="0.25">
      <c r="C986" s="3">
        <v>0.45124668111209448</v>
      </c>
    </row>
    <row r="987" spans="3:3" x14ac:dyDescent="0.25">
      <c r="C987" s="3">
        <v>0.45722830896938993</v>
      </c>
    </row>
    <row r="988" spans="3:3" x14ac:dyDescent="0.25">
      <c r="C988" s="3">
        <v>0.56584368419446396</v>
      </c>
    </row>
    <row r="989" spans="3:3" x14ac:dyDescent="0.25">
      <c r="C989" s="3">
        <v>0.17822809533982362</v>
      </c>
    </row>
    <row r="990" spans="3:3" x14ac:dyDescent="0.25">
      <c r="C990" s="3">
        <v>7.2695089571825314E-2</v>
      </c>
    </row>
    <row r="991" spans="3:3" x14ac:dyDescent="0.25">
      <c r="C991" s="3">
        <v>5.5269020661030913E-2</v>
      </c>
    </row>
    <row r="992" spans="3:3" x14ac:dyDescent="0.25">
      <c r="C992" s="3">
        <v>2.706991790520951E-2</v>
      </c>
    </row>
    <row r="993" spans="3:3" x14ac:dyDescent="0.25">
      <c r="C993" s="3">
        <v>0.10058900723288675</v>
      </c>
    </row>
    <row r="994" spans="3:3" x14ac:dyDescent="0.25">
      <c r="C994" s="3">
        <v>0.1706900234992523</v>
      </c>
    </row>
    <row r="995" spans="3:3" x14ac:dyDescent="0.25">
      <c r="C995" s="3">
        <v>0.81643116550187689</v>
      </c>
    </row>
    <row r="996" spans="3:3" x14ac:dyDescent="0.25">
      <c r="C996" s="3">
        <v>0.62733848078859833</v>
      </c>
    </row>
    <row r="997" spans="3:3" x14ac:dyDescent="0.25">
      <c r="C997" s="3">
        <v>0.50251777703176981</v>
      </c>
    </row>
    <row r="998" spans="3:3" x14ac:dyDescent="0.25">
      <c r="C998" s="3">
        <v>0.79644154179509874</v>
      </c>
    </row>
    <row r="999" spans="3:3" x14ac:dyDescent="0.25">
      <c r="C999" s="3">
        <v>0.12649922177800837</v>
      </c>
    </row>
    <row r="1000" spans="3:3" x14ac:dyDescent="0.25">
      <c r="C1000" s="3">
        <v>9.0182195501571707E-2</v>
      </c>
    </row>
    <row r="1001" spans="3:3" x14ac:dyDescent="0.25">
      <c r="C1001" s="3">
        <v>6.9154942472609643E-2</v>
      </c>
    </row>
    <row r="1002" spans="3:3" x14ac:dyDescent="0.25">
      <c r="C1002" s="3">
        <v>0.82634968108157603</v>
      </c>
    </row>
    <row r="1003" spans="3:3" x14ac:dyDescent="0.25">
      <c r="C1003" s="3">
        <v>5.987731559190649E-2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0" sqref="E10"/>
    </sheetView>
  </sheetViews>
  <sheetFormatPr defaultRowHeight="15" x14ac:dyDescent="0.25"/>
  <cols>
    <col min="1" max="1" width="20.7109375" customWidth="1"/>
    <col min="2" max="2" width="15.7109375" customWidth="1"/>
    <col min="3" max="5" width="10.7109375" style="3" customWidth="1"/>
    <col min="6" max="7" width="10.7109375" customWidth="1"/>
  </cols>
  <sheetData>
    <row r="1" spans="1:5" x14ac:dyDescent="0.25">
      <c r="A1" s="6" t="s">
        <v>14</v>
      </c>
      <c r="C1" s="3" t="s">
        <v>0</v>
      </c>
      <c r="D1" s="2" t="s">
        <v>25</v>
      </c>
      <c r="E1" s="3" t="s">
        <v>1</v>
      </c>
    </row>
    <row r="3" spans="1:5" x14ac:dyDescent="0.25">
      <c r="A3" s="10" t="s">
        <v>2</v>
      </c>
      <c r="B3" s="10"/>
    </row>
    <row r="4" spans="1:5" x14ac:dyDescent="0.25">
      <c r="A4" s="10" t="s">
        <v>7</v>
      </c>
      <c r="B4" s="1">
        <v>2</v>
      </c>
      <c r="C4" s="3">
        <v>0.53163243507187108</v>
      </c>
      <c r="D4" s="3">
        <f>(-LN(1-C4))^(1/$B$4)/$B$5</f>
        <v>0.5806134289334911</v>
      </c>
      <c r="E4" s="3">
        <f>LN($B$8)+$B$8*LN($B$9)+($B$8-1)*LN(D4)-($B$9*D4)^$B$8</f>
        <v>-0.98345389502669089</v>
      </c>
    </row>
    <row r="5" spans="1:5" x14ac:dyDescent="0.25">
      <c r="A5" s="10" t="s">
        <v>8</v>
      </c>
      <c r="B5" s="1">
        <v>1.5</v>
      </c>
      <c r="C5" s="3">
        <v>0.76247444074831383</v>
      </c>
      <c r="D5" s="3">
        <f t="shared" ref="D5:D53" si="0">(-LN(1-C5))^(1/$B$4)/$B$5</f>
        <v>0.79929970554674246</v>
      </c>
      <c r="E5" s="3">
        <f t="shared" ref="E5:E53" si="1">LN($B$8)+$B$8*LN($B$9)+($B$8-1)*LN(D5)-($B$9*D5)^$B$8</f>
        <v>-1.0927970333333166</v>
      </c>
    </row>
    <row r="6" spans="1:5" x14ac:dyDescent="0.25">
      <c r="C6" s="3">
        <v>0.26627399517807548</v>
      </c>
      <c r="D6" s="3">
        <f t="shared" si="0"/>
        <v>0.37095648770962303</v>
      </c>
      <c r="E6" s="3">
        <f t="shared" si="1"/>
        <v>-0.87862542441475677</v>
      </c>
    </row>
    <row r="7" spans="1:5" x14ac:dyDescent="0.25">
      <c r="A7" s="15" t="s">
        <v>22</v>
      </c>
      <c r="B7" s="15"/>
      <c r="C7" s="3">
        <v>0.96234015930661942</v>
      </c>
      <c r="D7" s="3">
        <f t="shared" si="0"/>
        <v>1.207230252527578</v>
      </c>
      <c r="E7" s="3">
        <f t="shared" si="1"/>
        <v>-1.2967623068237342</v>
      </c>
    </row>
    <row r="8" spans="1:5" x14ac:dyDescent="0.25">
      <c r="A8" s="15" t="s">
        <v>7</v>
      </c>
      <c r="B8" s="5">
        <v>1</v>
      </c>
      <c r="C8" s="3">
        <v>0.36271248512222665</v>
      </c>
      <c r="D8" s="3">
        <f t="shared" si="0"/>
        <v>0.44747904606700278</v>
      </c>
      <c r="E8" s="3">
        <f t="shared" si="1"/>
        <v>-0.91688670359344671</v>
      </c>
    </row>
    <row r="9" spans="1:5" x14ac:dyDescent="0.25">
      <c r="A9" s="15" t="s">
        <v>8</v>
      </c>
      <c r="B9" s="5">
        <v>0.5</v>
      </c>
      <c r="C9" s="3">
        <v>0.86355174413281655</v>
      </c>
      <c r="D9" s="3">
        <f t="shared" si="0"/>
        <v>0.94087661586213267</v>
      </c>
      <c r="E9" s="3">
        <f t="shared" si="1"/>
        <v>-1.1635854884910115</v>
      </c>
    </row>
    <row r="10" spans="1:5" x14ac:dyDescent="0.25">
      <c r="C10" s="3">
        <v>0.25257118442335275</v>
      </c>
      <c r="D10" s="3">
        <f t="shared" si="0"/>
        <v>0.3597012391476237</v>
      </c>
      <c r="E10" s="3">
        <f>LN($B$8)+$B$8*LN($B$9)+($B$8-1)*LN(D10)-($B$9*D10)^$B$8</f>
        <v>-0.87299780013375716</v>
      </c>
    </row>
    <row r="11" spans="1:5" x14ac:dyDescent="0.25">
      <c r="A11" s="10" t="s">
        <v>4</v>
      </c>
      <c r="B11" s="5">
        <f>SUM(E4:E53)</f>
        <v>-49.715613965861479</v>
      </c>
      <c r="C11" s="3">
        <v>0.9183935056611835</v>
      </c>
      <c r="D11" s="3">
        <f t="shared" si="0"/>
        <v>1.0553243698700194</v>
      </c>
      <c r="E11" s="3">
        <f t="shared" si="1"/>
        <v>-1.220809365494955</v>
      </c>
    </row>
    <row r="12" spans="1:5" x14ac:dyDescent="0.25">
      <c r="A12" s="10" t="s">
        <v>9</v>
      </c>
      <c r="B12" s="10"/>
      <c r="C12" s="3">
        <v>0.40015869624927519</v>
      </c>
      <c r="D12" s="3">
        <f t="shared" si="0"/>
        <v>0.47660379655289414</v>
      </c>
      <c r="E12" s="3">
        <f t="shared" si="1"/>
        <v>-0.93144907883639239</v>
      </c>
    </row>
    <row r="13" spans="1:5" x14ac:dyDescent="0.25">
      <c r="A13" s="10" t="s">
        <v>24</v>
      </c>
      <c r="B13" s="14">
        <f>-2*B11+2*2</f>
        <v>103.43122793172296</v>
      </c>
      <c r="C13" s="3">
        <v>8.3010345774712363E-2</v>
      </c>
      <c r="D13" s="3">
        <f t="shared" si="0"/>
        <v>0.19625277236415253</v>
      </c>
      <c r="E13" s="3">
        <f t="shared" si="1"/>
        <v>-0.79127356674202154</v>
      </c>
    </row>
    <row r="14" spans="1:5" x14ac:dyDescent="0.25">
      <c r="C14" s="3">
        <v>0.45200964384899439</v>
      </c>
      <c r="D14" s="3">
        <f t="shared" si="0"/>
        <v>0.51704183817540816</v>
      </c>
      <c r="E14" s="3">
        <f t="shared" si="1"/>
        <v>-0.95166809964764942</v>
      </c>
    </row>
    <row r="15" spans="1:5" x14ac:dyDescent="0.25">
      <c r="C15" s="3">
        <v>0.18567461165196691</v>
      </c>
      <c r="D15" s="3">
        <f t="shared" si="0"/>
        <v>0.30213702032837186</v>
      </c>
      <c r="E15" s="3">
        <f t="shared" si="1"/>
        <v>-0.84421569072413116</v>
      </c>
    </row>
    <row r="16" spans="1:5" x14ac:dyDescent="0.25">
      <c r="C16" s="3">
        <v>0.68300424207281718</v>
      </c>
      <c r="D16" s="3">
        <f t="shared" si="0"/>
        <v>0.71456805511443922</v>
      </c>
      <c r="E16" s="3">
        <f t="shared" si="1"/>
        <v>-1.0504312081171649</v>
      </c>
    </row>
    <row r="17" spans="1:5" x14ac:dyDescent="0.25">
      <c r="C17" s="3">
        <v>0.9353312784203619</v>
      </c>
      <c r="D17" s="3">
        <f t="shared" si="0"/>
        <v>1.1032230825252352</v>
      </c>
      <c r="E17" s="3">
        <f t="shared" si="1"/>
        <v>-1.2447587218225629</v>
      </c>
    </row>
    <row r="18" spans="1:5" x14ac:dyDescent="0.25">
      <c r="C18" s="3">
        <v>0.92751853999450662</v>
      </c>
      <c r="D18" s="3">
        <f t="shared" si="0"/>
        <v>1.0800050357674043</v>
      </c>
      <c r="E18" s="3">
        <f t="shared" si="1"/>
        <v>-1.2331496984436474</v>
      </c>
    </row>
    <row r="19" spans="1:5" x14ac:dyDescent="0.25">
      <c r="C19" s="3">
        <v>0.2576372569963683</v>
      </c>
      <c r="D19" s="3">
        <f t="shared" si="0"/>
        <v>0.36387866311064498</v>
      </c>
      <c r="E19" s="3">
        <f t="shared" si="1"/>
        <v>-0.87508651211526778</v>
      </c>
    </row>
    <row r="20" spans="1:5" x14ac:dyDescent="0.25">
      <c r="C20" s="3">
        <v>0.18463698232978301</v>
      </c>
      <c r="D20" s="3">
        <f t="shared" si="0"/>
        <v>0.30119897038134752</v>
      </c>
      <c r="E20" s="3">
        <f t="shared" si="1"/>
        <v>-0.84374666575061907</v>
      </c>
    </row>
    <row r="21" spans="1:5" x14ac:dyDescent="0.25">
      <c r="A21" t="s">
        <v>5</v>
      </c>
      <c r="B21" s="4">
        <f>AVERAGE(D4:D53)</f>
        <v>0.60233019751456807</v>
      </c>
      <c r="C21" s="3">
        <v>0.63924069948423723</v>
      </c>
      <c r="D21" s="3">
        <f t="shared" si="0"/>
        <v>0.6731499092095995</v>
      </c>
      <c r="E21" s="3">
        <f t="shared" si="1"/>
        <v>-1.029722135164745</v>
      </c>
    </row>
    <row r="22" spans="1:5" x14ac:dyDescent="0.25">
      <c r="B22" s="3"/>
      <c r="C22" s="3">
        <v>0.10522782067323833</v>
      </c>
      <c r="D22" s="3">
        <f t="shared" si="0"/>
        <v>0.22229723979736726</v>
      </c>
      <c r="E22" s="3">
        <f t="shared" si="1"/>
        <v>-0.80429580045862892</v>
      </c>
    </row>
    <row r="23" spans="1:5" x14ac:dyDescent="0.25">
      <c r="A23" t="s">
        <v>6</v>
      </c>
      <c r="B23" s="4">
        <f>STDEV(D4:D53)</f>
        <v>0.33278515782909962</v>
      </c>
      <c r="C23" s="3">
        <v>0.10821863460188605</v>
      </c>
      <c r="D23" s="3">
        <f t="shared" si="0"/>
        <v>0.22561942637149193</v>
      </c>
      <c r="E23" s="3">
        <f t="shared" si="1"/>
        <v>-0.80595689374569124</v>
      </c>
    </row>
    <row r="24" spans="1:5" x14ac:dyDescent="0.25">
      <c r="C24" s="3">
        <v>0.72579119235816525</v>
      </c>
      <c r="D24" s="3">
        <f t="shared" si="0"/>
        <v>0.75832135994583438</v>
      </c>
      <c r="E24" s="3">
        <f t="shared" si="1"/>
        <v>-1.0723078605328624</v>
      </c>
    </row>
    <row r="25" spans="1:5" x14ac:dyDescent="0.25">
      <c r="C25" s="3">
        <v>4.760887478255562E-3</v>
      </c>
      <c r="D25" s="3">
        <f t="shared" si="0"/>
        <v>4.6054347615471135E-2</v>
      </c>
      <c r="E25" s="3">
        <f t="shared" si="1"/>
        <v>-0.71617435436768084</v>
      </c>
    </row>
    <row r="26" spans="1:5" x14ac:dyDescent="0.25">
      <c r="C26" s="3">
        <v>0.23902096621601002</v>
      </c>
      <c r="D26" s="3">
        <f t="shared" si="0"/>
        <v>0.34842469128933945</v>
      </c>
      <c r="E26" s="3">
        <f t="shared" si="1"/>
        <v>-0.86735952620461498</v>
      </c>
    </row>
    <row r="27" spans="1:5" x14ac:dyDescent="0.25">
      <c r="C27" s="3">
        <v>0.42365794854579303</v>
      </c>
      <c r="D27" s="3">
        <f t="shared" si="0"/>
        <v>0.49488672338394846</v>
      </c>
      <c r="E27" s="3">
        <f t="shared" si="1"/>
        <v>-0.94059054225191951</v>
      </c>
    </row>
    <row r="28" spans="1:5" x14ac:dyDescent="0.25">
      <c r="C28" s="3">
        <v>0.40446180608539078</v>
      </c>
      <c r="D28" s="3">
        <f t="shared" si="0"/>
        <v>0.47994895778960522</v>
      </c>
      <c r="E28" s="3">
        <f t="shared" si="1"/>
        <v>-0.9331216594547479</v>
      </c>
    </row>
    <row r="29" spans="1:5" x14ac:dyDescent="0.25">
      <c r="C29" s="3">
        <v>0.76750999481185334</v>
      </c>
      <c r="D29" s="3">
        <f t="shared" si="0"/>
        <v>0.80523510529998743</v>
      </c>
      <c r="E29" s="3">
        <f t="shared" si="1"/>
        <v>-1.0957647332099389</v>
      </c>
    </row>
    <row r="30" spans="1:5" x14ac:dyDescent="0.25">
      <c r="C30" s="3">
        <v>0.5330973235267189</v>
      </c>
      <c r="D30" s="3">
        <f t="shared" si="0"/>
        <v>0.58181113567434306</v>
      </c>
      <c r="E30" s="3">
        <f t="shared" si="1"/>
        <v>-0.98405274839711687</v>
      </c>
    </row>
    <row r="31" spans="1:5" x14ac:dyDescent="0.25">
      <c r="C31" s="3">
        <v>0.85934018982512894</v>
      </c>
      <c r="D31" s="3">
        <f t="shared" si="0"/>
        <v>0.93366922471025893</v>
      </c>
      <c r="E31" s="3">
        <f t="shared" si="1"/>
        <v>-1.1599817929150746</v>
      </c>
    </row>
    <row r="32" spans="1:5" x14ac:dyDescent="0.25">
      <c r="C32" s="3">
        <v>0.95043794061098053</v>
      </c>
      <c r="D32" s="3">
        <f t="shared" si="0"/>
        <v>1.1555719448988135</v>
      </c>
      <c r="E32" s="3">
        <f t="shared" si="1"/>
        <v>-1.2709331530093522</v>
      </c>
    </row>
    <row r="33" spans="3:5" x14ac:dyDescent="0.25">
      <c r="C33" s="3">
        <v>0.15079195532090212</v>
      </c>
      <c r="D33" s="3">
        <f t="shared" si="0"/>
        <v>0.26952722060309126</v>
      </c>
      <c r="E33" s="3">
        <f t="shared" si="1"/>
        <v>-0.82791079086149089</v>
      </c>
    </row>
    <row r="34" spans="3:5" x14ac:dyDescent="0.25">
      <c r="C34" s="3">
        <v>0.57921079134495068</v>
      </c>
      <c r="D34" s="3">
        <f t="shared" si="0"/>
        <v>0.62025917977662204</v>
      </c>
      <c r="E34" s="3">
        <f t="shared" si="1"/>
        <v>-1.0032767704482564</v>
      </c>
    </row>
    <row r="35" spans="3:5" x14ac:dyDescent="0.25">
      <c r="C35" s="3">
        <v>0.3533127842036195</v>
      </c>
      <c r="D35" s="3">
        <f t="shared" si="0"/>
        <v>0.44014772221912501</v>
      </c>
      <c r="E35" s="3">
        <f t="shared" si="1"/>
        <v>-0.91322104166950779</v>
      </c>
    </row>
    <row r="36" spans="3:5" x14ac:dyDescent="0.25">
      <c r="C36" s="3">
        <v>0.90920743430890838</v>
      </c>
      <c r="D36" s="3">
        <f t="shared" si="0"/>
        <v>1.0326186501373107</v>
      </c>
      <c r="E36" s="3">
        <f t="shared" si="1"/>
        <v>-1.2094565056286006</v>
      </c>
    </row>
    <row r="37" spans="3:5" x14ac:dyDescent="0.25">
      <c r="C37" s="3">
        <v>0.93865779595324561</v>
      </c>
      <c r="D37" s="3">
        <f t="shared" si="0"/>
        <v>1.1138097163045126</v>
      </c>
      <c r="E37" s="3">
        <f t="shared" si="1"/>
        <v>-1.2500520387122016</v>
      </c>
    </row>
    <row r="38" spans="3:5" x14ac:dyDescent="0.25">
      <c r="C38" s="3">
        <v>0.26450392162846764</v>
      </c>
      <c r="D38" s="3">
        <f t="shared" si="0"/>
        <v>0.36951022892269919</v>
      </c>
      <c r="E38" s="3">
        <f t="shared" si="1"/>
        <v>-0.87790229502129491</v>
      </c>
    </row>
    <row r="39" spans="3:5" x14ac:dyDescent="0.25">
      <c r="C39" s="3">
        <v>2.8015991698965424E-2</v>
      </c>
      <c r="D39" s="3">
        <f t="shared" si="0"/>
        <v>0.11238016238984998</v>
      </c>
      <c r="E39" s="3">
        <f t="shared" si="1"/>
        <v>-0.74933726175487025</v>
      </c>
    </row>
    <row r="40" spans="3:5" x14ac:dyDescent="0.25">
      <c r="C40" s="3">
        <v>6.2532425916318246E-2</v>
      </c>
      <c r="D40" s="3">
        <f t="shared" si="0"/>
        <v>0.1694082634476847</v>
      </c>
      <c r="E40" s="3">
        <f t="shared" si="1"/>
        <v>-0.77785131228378768</v>
      </c>
    </row>
    <row r="41" spans="3:5" x14ac:dyDescent="0.25">
      <c r="C41" s="3">
        <v>0.83870967741935487</v>
      </c>
      <c r="D41" s="3">
        <f t="shared" si="0"/>
        <v>0.90050585587609122</v>
      </c>
      <c r="E41" s="3">
        <f t="shared" si="1"/>
        <v>-1.1434001084979908</v>
      </c>
    </row>
    <row r="42" spans="3:5" x14ac:dyDescent="0.25">
      <c r="C42" s="3">
        <v>0.80620746482741779</v>
      </c>
      <c r="D42" s="3">
        <f t="shared" si="0"/>
        <v>0.85400158690163419</v>
      </c>
      <c r="E42" s="3">
        <f t="shared" si="1"/>
        <v>-1.1201479740107625</v>
      </c>
    </row>
    <row r="43" spans="3:5" x14ac:dyDescent="0.25">
      <c r="C43" s="3">
        <v>0.71068453016754662</v>
      </c>
      <c r="D43" s="3">
        <f t="shared" si="0"/>
        <v>0.74243970053879849</v>
      </c>
      <c r="E43" s="3">
        <f t="shared" si="1"/>
        <v>-1.0643670308293445</v>
      </c>
    </row>
    <row r="44" spans="3:5" x14ac:dyDescent="0.25">
      <c r="C44" s="3">
        <v>0.99185155796990876</v>
      </c>
      <c r="D44" s="3">
        <f t="shared" si="0"/>
        <v>1.4621032843825645</v>
      </c>
      <c r="E44" s="3">
        <f t="shared" si="1"/>
        <v>-1.4241988227512277</v>
      </c>
    </row>
    <row r="45" spans="3:5" x14ac:dyDescent="0.25">
      <c r="C45" s="3">
        <v>0.41810357982116153</v>
      </c>
      <c r="D45" s="3">
        <f t="shared" si="0"/>
        <v>0.49056104809400031</v>
      </c>
      <c r="E45" s="3">
        <f t="shared" si="1"/>
        <v>-0.93842770460694547</v>
      </c>
    </row>
    <row r="46" spans="3:5" x14ac:dyDescent="0.25">
      <c r="C46" s="3">
        <v>6.9704275643177591E-2</v>
      </c>
      <c r="D46" s="3">
        <f t="shared" si="0"/>
        <v>0.17919915699379194</v>
      </c>
      <c r="E46" s="3">
        <f t="shared" si="1"/>
        <v>-0.78274675905684121</v>
      </c>
    </row>
    <row r="47" spans="3:5" x14ac:dyDescent="0.25">
      <c r="C47" s="3">
        <v>0.60435804315317243</v>
      </c>
      <c r="D47" s="3">
        <f t="shared" si="0"/>
        <v>0.64195729386997769</v>
      </c>
      <c r="E47" s="3">
        <f t="shared" si="1"/>
        <v>-1.0141258274949341</v>
      </c>
    </row>
    <row r="48" spans="3:5" x14ac:dyDescent="0.25">
      <c r="C48" s="3">
        <v>0.18970305490279854</v>
      </c>
      <c r="D48" s="3">
        <f t="shared" si="0"/>
        <v>0.30576279812311413</v>
      </c>
      <c r="E48" s="3">
        <f t="shared" si="1"/>
        <v>-0.84602857962150235</v>
      </c>
    </row>
    <row r="49" spans="3:5" x14ac:dyDescent="0.25">
      <c r="C49" s="3">
        <v>0.39271217993713187</v>
      </c>
      <c r="D49" s="3">
        <f t="shared" si="0"/>
        <v>0.47081604436067198</v>
      </c>
      <c r="E49" s="3">
        <f t="shared" si="1"/>
        <v>-0.92855520274028125</v>
      </c>
    </row>
    <row r="50" spans="3:5" x14ac:dyDescent="0.25">
      <c r="C50" s="3">
        <v>0.82604449598681595</v>
      </c>
      <c r="D50" s="3">
        <f t="shared" si="0"/>
        <v>0.88165393476194431</v>
      </c>
      <c r="E50" s="3">
        <f t="shared" si="1"/>
        <v>-1.1339741479409176</v>
      </c>
    </row>
    <row r="51" spans="3:5" x14ac:dyDescent="0.25">
      <c r="C51" s="3">
        <v>0.14078188421277504</v>
      </c>
      <c r="D51" s="3">
        <f t="shared" si="0"/>
        <v>0.25968568263060138</v>
      </c>
      <c r="E51" s="3">
        <f t="shared" si="1"/>
        <v>-0.82299002187524595</v>
      </c>
    </row>
    <row r="52" spans="3:5" x14ac:dyDescent="0.25">
      <c r="C52" s="3">
        <v>0.62724692526017034</v>
      </c>
      <c r="D52" s="3">
        <f t="shared" si="0"/>
        <v>0.66226516225998644</v>
      </c>
      <c r="E52" s="3">
        <f t="shared" si="1"/>
        <v>-1.0242797616899386</v>
      </c>
    </row>
    <row r="53" spans="3:5" x14ac:dyDescent="0.25">
      <c r="C53" s="3">
        <v>0.55095065157017731</v>
      </c>
      <c r="D53" s="3">
        <f t="shared" si="0"/>
        <v>0.59651673716415221</v>
      </c>
      <c r="E53" s="3">
        <f t="shared" si="1"/>
        <v>-0.99140554914202139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18" sqref="B18"/>
    </sheetView>
  </sheetViews>
  <sheetFormatPr defaultRowHeight="15" x14ac:dyDescent="0.25"/>
  <cols>
    <col min="1" max="1" width="20.7109375" customWidth="1"/>
    <col min="2" max="2" width="15.7109375" customWidth="1"/>
    <col min="3" max="5" width="10.7109375" style="3" customWidth="1"/>
    <col min="6" max="7" width="10.7109375" customWidth="1"/>
  </cols>
  <sheetData>
    <row r="1" spans="1:5" x14ac:dyDescent="0.25">
      <c r="A1" s="7" t="s">
        <v>12</v>
      </c>
      <c r="C1" s="3" t="s">
        <v>0</v>
      </c>
      <c r="D1" s="2" t="s">
        <v>62</v>
      </c>
      <c r="E1" s="3" t="s">
        <v>1</v>
      </c>
    </row>
    <row r="3" spans="1:5" x14ac:dyDescent="0.25">
      <c r="A3" s="10" t="s">
        <v>2</v>
      </c>
      <c r="B3" s="10"/>
    </row>
    <row r="4" spans="1:5" x14ac:dyDescent="0.25">
      <c r="A4" s="10" t="s">
        <v>11</v>
      </c>
      <c r="B4" s="1">
        <v>2</v>
      </c>
      <c r="C4" s="3">
        <v>0.53163243507187108</v>
      </c>
      <c r="D4" s="3">
        <f>$B$4*((1-C4)^(-1/$B$5)-1)</f>
        <v>1.3161852836048014</v>
      </c>
      <c r="E4" s="3">
        <f>LN($B$9)+$B$9*LN($B$8)-($B$9+1)*LN(D4+$B$8)</f>
        <v>-4.0017872504963981</v>
      </c>
    </row>
    <row r="5" spans="1:5" x14ac:dyDescent="0.25">
      <c r="A5" s="10" t="s">
        <v>7</v>
      </c>
      <c r="B5" s="1">
        <v>1.5</v>
      </c>
      <c r="C5" s="3">
        <v>0.76247444074831383</v>
      </c>
      <c r="D5" s="3">
        <f t="shared" ref="D5:D53" si="0">$B$4*((1-C5)^(-1/$B$5)-1)</f>
        <v>3.2146251646840573</v>
      </c>
      <c r="E5" s="3">
        <f t="shared" ref="E5:E53" si="1">LN($B$9)+$B$9*LN($B$8)-($B$9+1)*LN(D5+$B$8)</f>
        <v>-4.3376769193965377</v>
      </c>
    </row>
    <row r="6" spans="1:5" x14ac:dyDescent="0.25">
      <c r="C6" s="3">
        <v>0.26627399517807548</v>
      </c>
      <c r="D6" s="3">
        <f t="shared" si="0"/>
        <v>0.4585217488498321</v>
      </c>
      <c r="E6" s="3">
        <f t="shared" si="1"/>
        <v>-3.8082546479918129</v>
      </c>
    </row>
    <row r="7" spans="1:5" x14ac:dyDescent="0.25">
      <c r="A7" s="10" t="s">
        <v>22</v>
      </c>
      <c r="B7" s="10"/>
      <c r="C7" s="3">
        <v>0.96234015930661942</v>
      </c>
      <c r="D7" s="3">
        <f t="shared" si="0"/>
        <v>15.800997667915155</v>
      </c>
      <c r="E7" s="3">
        <f t="shared" si="1"/>
        <v>-5.4482612129515466</v>
      </c>
    </row>
    <row r="8" spans="1:5" x14ac:dyDescent="0.25">
      <c r="A8" s="10" t="s">
        <v>11</v>
      </c>
      <c r="B8" s="1">
        <v>4</v>
      </c>
      <c r="C8" s="3">
        <v>0.36271248512222665</v>
      </c>
      <c r="D8" s="3">
        <f t="shared" si="0"/>
        <v>0.70067954739501026</v>
      </c>
      <c r="E8" s="3">
        <f t="shared" si="1"/>
        <v>-3.8664334479805404</v>
      </c>
    </row>
    <row r="9" spans="1:5" x14ac:dyDescent="0.25">
      <c r="A9" s="10" t="s">
        <v>7</v>
      </c>
      <c r="B9" s="1">
        <v>0.1</v>
      </c>
      <c r="C9" s="3">
        <v>0.86355174413281655</v>
      </c>
      <c r="D9" s="3">
        <f t="shared" si="0"/>
        <v>5.5460208906175081</v>
      </c>
      <c r="E9" s="3">
        <f t="shared" si="1"/>
        <v>-4.6456925045789106</v>
      </c>
    </row>
    <row r="10" spans="1:5" x14ac:dyDescent="0.25">
      <c r="C10" s="3">
        <v>0.25257118442335275</v>
      </c>
      <c r="D10" s="3">
        <f t="shared" si="0"/>
        <v>0.42838069053835293</v>
      </c>
      <c r="E10" s="3">
        <f t="shared" si="1"/>
        <v>-3.8007930399683056</v>
      </c>
    </row>
    <row r="11" spans="1:5" x14ac:dyDescent="0.25">
      <c r="A11" s="10" t="s">
        <v>4</v>
      </c>
      <c r="B11" s="5">
        <f>SUM(E4:E53)</f>
        <v>-209.81967554977825</v>
      </c>
      <c r="C11" s="3">
        <v>0.9183935056611835</v>
      </c>
      <c r="D11" s="3">
        <f t="shared" si="0"/>
        <v>8.6303324761846394</v>
      </c>
      <c r="E11" s="3">
        <f t="shared" si="1"/>
        <v>-4.9536670432535761</v>
      </c>
    </row>
    <row r="12" spans="1:5" x14ac:dyDescent="0.25">
      <c r="A12" s="10" t="s">
        <v>9</v>
      </c>
      <c r="B12" s="10"/>
      <c r="C12" s="3">
        <v>0.40015869624927519</v>
      </c>
      <c r="D12" s="3">
        <f t="shared" si="0"/>
        <v>0.81193806622591547</v>
      </c>
      <c r="E12" s="3">
        <f t="shared" si="1"/>
        <v>-3.8921655769524657</v>
      </c>
    </row>
    <row r="13" spans="1:5" x14ac:dyDescent="0.25">
      <c r="A13" s="10" t="s">
        <v>24</v>
      </c>
      <c r="B13" s="12">
        <f>-2*B11+2*2</f>
        <v>423.63935109955651</v>
      </c>
      <c r="C13" s="3">
        <v>8.3010345774712363E-2</v>
      </c>
      <c r="D13" s="3">
        <f t="shared" si="0"/>
        <v>0.11894835480328458</v>
      </c>
      <c r="E13" s="3">
        <f t="shared" si="1"/>
        <v>-3.7211133216812158</v>
      </c>
    </row>
    <row r="14" spans="1:5" x14ac:dyDescent="0.25">
      <c r="C14" s="3">
        <v>0.45200964384899439</v>
      </c>
      <c r="D14" s="3">
        <f t="shared" si="0"/>
        <v>0.9866297393806982</v>
      </c>
      <c r="E14" s="3">
        <f t="shared" si="1"/>
        <v>-3.9313919633930938</v>
      </c>
    </row>
    <row r="15" spans="1:5" x14ac:dyDescent="0.25">
      <c r="C15" s="3">
        <v>0.18567461165196691</v>
      </c>
      <c r="D15" s="3">
        <f t="shared" si="0"/>
        <v>0.29349613335540914</v>
      </c>
      <c r="E15" s="3">
        <f t="shared" si="1"/>
        <v>-3.7667671424859357</v>
      </c>
    </row>
    <row r="16" spans="1:5" x14ac:dyDescent="0.25">
      <c r="C16" s="3">
        <v>0.68300424207281718</v>
      </c>
      <c r="D16" s="3">
        <f t="shared" si="0"/>
        <v>2.3019071113560949</v>
      </c>
      <c r="E16" s="3">
        <f t="shared" si="1"/>
        <v>-4.1888931909261906</v>
      </c>
    </row>
    <row r="17" spans="1:5" x14ac:dyDescent="0.25">
      <c r="C17" s="3">
        <v>0.9353312784203619</v>
      </c>
      <c r="D17" s="3">
        <f t="shared" si="0"/>
        <v>10.413678075552076</v>
      </c>
      <c r="E17" s="3">
        <f t="shared" si="1"/>
        <v>-5.0989510411944288</v>
      </c>
    </row>
    <row r="18" spans="1:5" x14ac:dyDescent="0.25">
      <c r="C18" s="3">
        <v>0.92751853999450662</v>
      </c>
      <c r="D18" s="3">
        <f t="shared" si="0"/>
        <v>9.5047903002420959</v>
      </c>
      <c r="E18" s="3">
        <f t="shared" si="1"/>
        <v>-5.0273045623975889</v>
      </c>
    </row>
    <row r="19" spans="1:5" x14ac:dyDescent="0.25">
      <c r="C19" s="3">
        <v>0.2576372569963683</v>
      </c>
      <c r="D19" s="3">
        <f t="shared" si="0"/>
        <v>0.43941608871015569</v>
      </c>
      <c r="E19" s="3">
        <f t="shared" si="1"/>
        <v>-3.8035307987504172</v>
      </c>
    </row>
    <row r="20" spans="1:5" x14ac:dyDescent="0.25">
      <c r="C20" s="3">
        <v>0.18463698232978301</v>
      </c>
      <c r="D20" s="3">
        <f t="shared" si="0"/>
        <v>0.29154992140079106</v>
      </c>
      <c r="E20" s="3">
        <f t="shared" si="1"/>
        <v>-3.7662684070864749</v>
      </c>
    </row>
    <row r="21" spans="1:5" x14ac:dyDescent="0.25">
      <c r="A21" s="10" t="s">
        <v>5</v>
      </c>
      <c r="B21" s="4">
        <f>AVERAGE(D4:D53)</f>
        <v>3.6673741654009437</v>
      </c>
      <c r="C21" s="3">
        <v>0.63924069948423723</v>
      </c>
      <c r="D21" s="3">
        <f t="shared" si="0"/>
        <v>1.946556320102081</v>
      </c>
      <c r="E21" s="3">
        <f t="shared" si="1"/>
        <v>-4.1250491673844936</v>
      </c>
    </row>
    <row r="22" spans="1:5" x14ac:dyDescent="0.25">
      <c r="B22" s="3"/>
      <c r="C22" s="3">
        <v>0.10522782067323833</v>
      </c>
      <c r="D22" s="3">
        <f t="shared" si="0"/>
        <v>0.15388087860299171</v>
      </c>
      <c r="E22" s="3">
        <f t="shared" si="1"/>
        <v>-3.7304030104866834</v>
      </c>
    </row>
    <row r="23" spans="1:5" x14ac:dyDescent="0.25">
      <c r="A23" s="10" t="s">
        <v>6</v>
      </c>
      <c r="B23" s="4">
        <f>STDEV(D4:D53)</f>
        <v>7.3182899715977001</v>
      </c>
      <c r="C23" s="3">
        <v>0.10821863460188605</v>
      </c>
      <c r="D23" s="3">
        <f t="shared" si="0"/>
        <v>0.15869391298306912</v>
      </c>
      <c r="E23" s="3">
        <f t="shared" si="1"/>
        <v>-3.7316768248083507</v>
      </c>
    </row>
    <row r="24" spans="1:5" x14ac:dyDescent="0.25">
      <c r="C24" s="3">
        <v>0.72579119235816525</v>
      </c>
      <c r="D24" s="3">
        <f t="shared" si="0"/>
        <v>2.7385164808016711</v>
      </c>
      <c r="E24" s="3">
        <f t="shared" si="1"/>
        <v>-4.2625794302723721</v>
      </c>
    </row>
    <row r="25" spans="1:5" x14ac:dyDescent="0.25">
      <c r="C25" s="3">
        <v>4.760887478255562E-3</v>
      </c>
      <c r="D25" s="3">
        <f t="shared" si="0"/>
        <v>6.3731415160237503E-3</v>
      </c>
      <c r="E25" s="3">
        <f t="shared" si="1"/>
        <v>-3.690630673305046</v>
      </c>
    </row>
    <row r="26" spans="1:5" x14ac:dyDescent="0.25">
      <c r="C26" s="3">
        <v>0.23902096621601002</v>
      </c>
      <c r="D26" s="3">
        <f t="shared" si="0"/>
        <v>0.39946747858247766</v>
      </c>
      <c r="E26" s="3">
        <f t="shared" si="1"/>
        <v>-3.7935875134874397</v>
      </c>
    </row>
    <row r="27" spans="1:5" x14ac:dyDescent="0.25">
      <c r="C27" s="3">
        <v>0.42365794854579303</v>
      </c>
      <c r="D27" s="3">
        <f t="shared" si="0"/>
        <v>0.88786213884010001</v>
      </c>
      <c r="E27" s="3">
        <f t="shared" si="1"/>
        <v>-3.9093861760989883</v>
      </c>
    </row>
    <row r="28" spans="1:5" x14ac:dyDescent="0.25">
      <c r="C28" s="3">
        <v>0.40446180608539078</v>
      </c>
      <c r="D28" s="3">
        <f t="shared" si="0"/>
        <v>0.82546706502577472</v>
      </c>
      <c r="E28" s="3">
        <f t="shared" si="1"/>
        <v>-3.8952539411444627</v>
      </c>
    </row>
    <row r="29" spans="1:5" x14ac:dyDescent="0.25">
      <c r="C29" s="3">
        <v>0.76750999481185334</v>
      </c>
      <c r="D29" s="3">
        <f t="shared" si="0"/>
        <v>3.2896524420240212</v>
      </c>
      <c r="E29" s="3">
        <f t="shared" si="1"/>
        <v>-4.3490571126641502</v>
      </c>
    </row>
    <row r="30" spans="1:5" x14ac:dyDescent="0.25">
      <c r="C30" s="3">
        <v>0.5330973235267189</v>
      </c>
      <c r="D30" s="3">
        <f t="shared" si="0"/>
        <v>1.3231179273191143</v>
      </c>
      <c r="E30" s="3">
        <f t="shared" si="1"/>
        <v>-4.0032207859477067</v>
      </c>
    </row>
    <row r="31" spans="1:5" x14ac:dyDescent="0.25">
      <c r="C31" s="3">
        <v>0.85934018982512894</v>
      </c>
      <c r="D31" s="3">
        <f t="shared" si="0"/>
        <v>5.3946333365474661</v>
      </c>
      <c r="E31" s="3">
        <f t="shared" si="1"/>
        <v>-4.6281081219357336</v>
      </c>
    </row>
    <row r="32" spans="1:5" x14ac:dyDescent="0.25">
      <c r="C32" s="3">
        <v>0.95043794061098053</v>
      </c>
      <c r="D32" s="3">
        <f t="shared" si="0"/>
        <v>12.822806291100873</v>
      </c>
      <c r="E32" s="3">
        <f t="shared" si="1"/>
        <v>-5.2689646883394143</v>
      </c>
    </row>
    <row r="33" spans="3:5" x14ac:dyDescent="0.25">
      <c r="C33" s="3">
        <v>0.15079195532090212</v>
      </c>
      <c r="D33" s="3">
        <f t="shared" si="0"/>
        <v>0.23025195752971284</v>
      </c>
      <c r="E33" s="3">
        <f t="shared" si="1"/>
        <v>-3.7504433681653939</v>
      </c>
    </row>
    <row r="34" spans="3:5" x14ac:dyDescent="0.25">
      <c r="C34" s="3">
        <v>0.57921079134495068</v>
      </c>
      <c r="D34" s="3">
        <f t="shared" si="0"/>
        <v>1.5616693578726188</v>
      </c>
      <c r="E34" s="3">
        <f t="shared" si="1"/>
        <v>-4.0514437950439559</v>
      </c>
    </row>
    <row r="35" spans="3:5" x14ac:dyDescent="0.25">
      <c r="C35" s="3">
        <v>0.3533127842036195</v>
      </c>
      <c r="D35" s="3">
        <f t="shared" si="0"/>
        <v>0.67444586768576409</v>
      </c>
      <c r="E35" s="3">
        <f t="shared" si="1"/>
        <v>-3.8602773440949472</v>
      </c>
    </row>
    <row r="36" spans="3:5" x14ac:dyDescent="0.25">
      <c r="C36" s="3">
        <v>0.90920743430890838</v>
      </c>
      <c r="D36" s="3">
        <f t="shared" si="0"/>
        <v>7.9006369700219619</v>
      </c>
      <c r="E36" s="3">
        <f t="shared" si="1"/>
        <v>-4.8882067750173857</v>
      </c>
    </row>
    <row r="37" spans="3:5" x14ac:dyDescent="0.25">
      <c r="C37" s="3">
        <v>0.93865779595324561</v>
      </c>
      <c r="D37" s="3">
        <f t="shared" si="0"/>
        <v>10.858503028196928</v>
      </c>
      <c r="E37" s="3">
        <f t="shared" si="1"/>
        <v>-5.1323851823395072</v>
      </c>
    </row>
    <row r="38" spans="3:5" x14ac:dyDescent="0.25">
      <c r="C38" s="3">
        <v>0.26450392162846764</v>
      </c>
      <c r="D38" s="3">
        <f t="shared" si="0"/>
        <v>0.45457564876181467</v>
      </c>
      <c r="E38" s="3">
        <f t="shared" si="1"/>
        <v>-3.8072806408230839</v>
      </c>
    </row>
    <row r="39" spans="3:5" x14ac:dyDescent="0.25">
      <c r="C39" s="3">
        <v>2.8015991698965424E-2</v>
      </c>
      <c r="D39" s="3">
        <f t="shared" si="0"/>
        <v>3.8249052921682569E-2</v>
      </c>
      <c r="E39" s="3">
        <f t="shared" si="1"/>
        <v>-3.6993479716953224</v>
      </c>
    </row>
    <row r="40" spans="3:5" x14ac:dyDescent="0.25">
      <c r="C40" s="3">
        <v>6.2532425916318246E-2</v>
      </c>
      <c r="D40" s="3">
        <f t="shared" si="0"/>
        <v>8.7977554383926737E-2</v>
      </c>
      <c r="E40" s="3">
        <f t="shared" si="1"/>
        <v>-3.7128110553853753</v>
      </c>
    </row>
    <row r="41" spans="3:5" x14ac:dyDescent="0.25">
      <c r="C41" s="3">
        <v>0.83870967741935487</v>
      </c>
      <c r="D41" s="3">
        <f t="shared" si="0"/>
        <v>4.749803377903155</v>
      </c>
      <c r="E41" s="3">
        <f t="shared" si="1"/>
        <v>-4.5498900088043444</v>
      </c>
    </row>
    <row r="42" spans="3:5" x14ac:dyDescent="0.25">
      <c r="C42" s="3">
        <v>0.80620746482741779</v>
      </c>
      <c r="D42" s="3">
        <f t="shared" si="0"/>
        <v>3.9722589905255079</v>
      </c>
      <c r="E42" s="3">
        <f t="shared" si="1"/>
        <v>-4.4475203351613981</v>
      </c>
    </row>
    <row r="43" spans="3:5" x14ac:dyDescent="0.25">
      <c r="C43" s="3">
        <v>0.71068453016754662</v>
      </c>
      <c r="D43" s="3">
        <f t="shared" si="0"/>
        <v>2.5720982900569567</v>
      </c>
      <c r="E43" s="3">
        <f t="shared" si="1"/>
        <v>-4.2350721284218338</v>
      </c>
    </row>
    <row r="44" spans="3:5" x14ac:dyDescent="0.25">
      <c r="C44" s="3">
        <v>0.99185155796990876</v>
      </c>
      <c r="D44" s="3">
        <f t="shared" si="0"/>
        <v>47.390900255086741</v>
      </c>
      <c r="E44" s="3">
        <f t="shared" si="1"/>
        <v>-6.4973628877262772</v>
      </c>
    </row>
    <row r="45" spans="3:5" x14ac:dyDescent="0.25">
      <c r="C45" s="3">
        <v>0.41810357982116153</v>
      </c>
      <c r="D45" s="3">
        <f t="shared" si="0"/>
        <v>0.86945579527487959</v>
      </c>
      <c r="E45" s="3">
        <f t="shared" si="1"/>
        <v>-3.905236059832367</v>
      </c>
    </row>
    <row r="46" spans="3:5" x14ac:dyDescent="0.25">
      <c r="C46" s="3">
        <v>6.9704275643177591E-2</v>
      </c>
      <c r="D46" s="3">
        <f t="shared" si="0"/>
        <v>9.8694925222848173E-2</v>
      </c>
      <c r="E46" s="3">
        <f t="shared" si="1"/>
        <v>-3.7156911302111206</v>
      </c>
    </row>
    <row r="47" spans="3:5" x14ac:dyDescent="0.25">
      <c r="C47" s="3">
        <v>0.60435804315317243</v>
      </c>
      <c r="D47" s="3">
        <f t="shared" si="0"/>
        <v>1.7110354372904113</v>
      </c>
      <c r="E47" s="3">
        <f t="shared" si="1"/>
        <v>-4.0805960361150042</v>
      </c>
    </row>
    <row r="48" spans="3:5" x14ac:dyDescent="0.25">
      <c r="C48" s="3">
        <v>0.18970305490279854</v>
      </c>
      <c r="D48" s="3">
        <f t="shared" si="0"/>
        <v>0.30109135745204307</v>
      </c>
      <c r="E48" s="3">
        <f t="shared" si="1"/>
        <v>-3.768711330892919</v>
      </c>
    </row>
    <row r="49" spans="3:5" x14ac:dyDescent="0.25">
      <c r="C49" s="3">
        <v>0.39271217993713187</v>
      </c>
      <c r="D49" s="3">
        <f t="shared" si="0"/>
        <v>0.78890432041038761</v>
      </c>
      <c r="E49" s="3">
        <f t="shared" si="1"/>
        <v>-3.8868874632226023</v>
      </c>
    </row>
    <row r="50" spans="3:5" x14ac:dyDescent="0.25">
      <c r="C50" s="3">
        <v>0.82604449598681595</v>
      </c>
      <c r="D50" s="3">
        <f t="shared" si="0"/>
        <v>4.4180714256398295</v>
      </c>
      <c r="E50" s="3">
        <f t="shared" si="1"/>
        <v>-4.5073744875832222</v>
      </c>
    </row>
    <row r="51" spans="3:5" x14ac:dyDescent="0.25">
      <c r="C51" s="3">
        <v>0.14078188421277504</v>
      </c>
      <c r="D51" s="3">
        <f t="shared" si="0"/>
        <v>0.21289621303481709</v>
      </c>
      <c r="E51" s="3">
        <f t="shared" si="1"/>
        <v>-3.7459210394205047</v>
      </c>
    </row>
    <row r="52" spans="3:5" x14ac:dyDescent="0.25">
      <c r="C52" s="3">
        <v>0.62724692526017034</v>
      </c>
      <c r="D52" s="3">
        <f t="shared" si="0"/>
        <v>1.8614389472623811</v>
      </c>
      <c r="E52" s="3">
        <f t="shared" si="1"/>
        <v>-4.1091902972264105</v>
      </c>
    </row>
    <row r="53" spans="3:5" x14ac:dyDescent="0.25">
      <c r="C53" s="3">
        <v>0.55095065157017731</v>
      </c>
      <c r="D53" s="3">
        <f t="shared" si="0"/>
        <v>1.4106248232513057</v>
      </c>
      <c r="E53" s="3">
        <f t="shared" si="1"/>
        <v>-4.0211566952350868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44" sqref="D44"/>
    </sheetView>
  </sheetViews>
  <sheetFormatPr defaultRowHeight="15" x14ac:dyDescent="0.25"/>
  <cols>
    <col min="1" max="1" width="20.7109375" customWidth="1"/>
    <col min="2" max="2" width="15.7109375" customWidth="1"/>
    <col min="3" max="5" width="10.7109375" style="3" customWidth="1"/>
    <col min="6" max="6" width="10.7109375" customWidth="1"/>
  </cols>
  <sheetData>
    <row r="1" spans="1:5" x14ac:dyDescent="0.25">
      <c r="A1" s="7" t="s">
        <v>15</v>
      </c>
      <c r="C1" s="3" t="s">
        <v>0</v>
      </c>
      <c r="D1" s="2" t="s">
        <v>25</v>
      </c>
      <c r="E1" s="3" t="s">
        <v>1</v>
      </c>
    </row>
    <row r="3" spans="1:5" x14ac:dyDescent="0.25">
      <c r="A3" s="10" t="s">
        <v>2</v>
      </c>
      <c r="B3" s="10"/>
    </row>
    <row r="4" spans="1:5" x14ac:dyDescent="0.25">
      <c r="A4" s="10" t="s">
        <v>11</v>
      </c>
      <c r="B4" s="1">
        <v>2</v>
      </c>
      <c r="C4" s="3">
        <v>0.53163243507187108</v>
      </c>
      <c r="D4" s="3">
        <f>$B$4*((1-C4)^(-1/$B$5)-1)^(1/$B$6)</f>
        <v>0.70266380482554969</v>
      </c>
      <c r="E4" s="3">
        <f>LN($B$10*$B$11)+($B$11-1)*LN(D4)+($B$10*$B$11)*LN($B$9)-($B$10+1)*LN((D4^$B$11)+($B$9)^$B$11)</f>
        <v>-3.8717476666854145</v>
      </c>
    </row>
    <row r="5" spans="1:5" x14ac:dyDescent="0.25">
      <c r="A5" s="10" t="s">
        <v>7</v>
      </c>
      <c r="B5" s="1">
        <v>1.5</v>
      </c>
      <c r="C5" s="3">
        <v>0.76247444074831383</v>
      </c>
      <c r="D5" s="3">
        <f t="shared" ref="D5:D53" si="0">$B$4*((1-C5)^(-1/$B$5)-1)^(1/$B$6)</f>
        <v>6.550596620408248</v>
      </c>
      <c r="E5" s="3">
        <f t="shared" ref="E5:E53" si="1">LN($B$10*$B$11)+($B$11-1)*LN(D5)+($B$10*$B$11)*LN($B$9)-($B$10+1)*LN((D5^$B$11)+($B$9)^$B$11)</f>
        <v>-2.5196194829056182</v>
      </c>
    </row>
    <row r="6" spans="1:5" x14ac:dyDescent="0.25">
      <c r="A6" s="10" t="s">
        <v>16</v>
      </c>
      <c r="B6" s="1">
        <v>0.4</v>
      </c>
      <c r="C6" s="3">
        <v>0.26627399517807548</v>
      </c>
      <c r="D6" s="3">
        <f t="shared" si="0"/>
        <v>5.0333236488888718E-2</v>
      </c>
      <c r="E6" s="3">
        <f t="shared" si="1"/>
        <v>-6.4957108872840807</v>
      </c>
    </row>
    <row r="7" spans="1:5" x14ac:dyDescent="0.25">
      <c r="C7" s="3">
        <v>0.96234015930661942</v>
      </c>
      <c r="D7" s="3">
        <f t="shared" si="0"/>
        <v>350.88619253803188</v>
      </c>
      <c r="E7" s="3">
        <f t="shared" si="1"/>
        <v>-15.437509861455275</v>
      </c>
    </row>
    <row r="8" spans="1:5" x14ac:dyDescent="0.25">
      <c r="A8" s="10" t="s">
        <v>22</v>
      </c>
      <c r="B8" s="10"/>
      <c r="C8" s="3">
        <v>0.36271248512222665</v>
      </c>
      <c r="D8" s="3">
        <f t="shared" si="0"/>
        <v>0.14529598330110921</v>
      </c>
      <c r="E8" s="3">
        <f t="shared" si="1"/>
        <v>-5.4360679676528427</v>
      </c>
    </row>
    <row r="9" spans="1:5" x14ac:dyDescent="0.25">
      <c r="A9" s="10" t="s">
        <v>11</v>
      </c>
      <c r="B9" s="1">
        <v>10</v>
      </c>
      <c r="C9" s="3">
        <v>0.86355174413281655</v>
      </c>
      <c r="D9" s="3">
        <f t="shared" si="0"/>
        <v>25.609951696767261</v>
      </c>
      <c r="E9" s="3">
        <f t="shared" si="1"/>
        <v>-5.3203236902705822</v>
      </c>
    </row>
    <row r="10" spans="1:5" x14ac:dyDescent="0.25">
      <c r="A10" s="10" t="s">
        <v>7</v>
      </c>
      <c r="B10" s="1">
        <v>1.5</v>
      </c>
      <c r="C10" s="3">
        <v>0.25257118442335275</v>
      </c>
      <c r="D10" s="3">
        <f t="shared" si="0"/>
        <v>4.2464862572848219E-2</v>
      </c>
      <c r="E10" s="3">
        <f t="shared" si="1"/>
        <v>-6.6656812865279349</v>
      </c>
    </row>
    <row r="11" spans="1:5" x14ac:dyDescent="0.25">
      <c r="A11" s="10" t="s">
        <v>16</v>
      </c>
      <c r="B11" s="1">
        <v>2</v>
      </c>
      <c r="C11" s="3">
        <v>0.9183935056611835</v>
      </c>
      <c r="D11" s="3">
        <f t="shared" si="0"/>
        <v>77.361311493069223</v>
      </c>
      <c r="E11" s="3">
        <f t="shared" si="1"/>
        <v>-9.4290071790399406</v>
      </c>
    </row>
    <row r="12" spans="1:5" x14ac:dyDescent="0.25">
      <c r="C12" s="3">
        <v>0.40015869624927519</v>
      </c>
      <c r="D12" s="3">
        <f t="shared" si="0"/>
        <v>0.21002077849074319</v>
      </c>
      <c r="E12" s="3">
        <f t="shared" si="1"/>
        <v>-5.0682091803443443</v>
      </c>
    </row>
    <row r="13" spans="1:5" x14ac:dyDescent="0.25">
      <c r="A13" s="10" t="s">
        <v>4</v>
      </c>
      <c r="B13" s="5">
        <f>SUM(E4:E53)</f>
        <v>-356.92204486463896</v>
      </c>
      <c r="C13" s="3">
        <v>8.3010345774712363E-2</v>
      </c>
      <c r="D13" s="3">
        <f t="shared" si="0"/>
        <v>1.7252463033401761E-3</v>
      </c>
      <c r="E13" s="3">
        <f t="shared" si="1"/>
        <v>-9.8689434258783777</v>
      </c>
    </row>
    <row r="14" spans="1:5" x14ac:dyDescent="0.25">
      <c r="A14" s="10" t="s">
        <v>9</v>
      </c>
      <c r="B14" s="10"/>
      <c r="C14" s="3">
        <v>0.45200964384899439</v>
      </c>
      <c r="D14" s="3">
        <f t="shared" si="0"/>
        <v>0.34185387846160359</v>
      </c>
      <c r="E14" s="3">
        <f t="shared" si="1"/>
        <v>-4.582849682532439</v>
      </c>
    </row>
    <row r="15" spans="1:5" x14ac:dyDescent="0.25">
      <c r="A15" s="10" t="s">
        <v>24</v>
      </c>
      <c r="B15" s="12">
        <f>-2*B13+2*3</f>
        <v>719.84408972927793</v>
      </c>
      <c r="C15" s="3">
        <v>0.18567461165196691</v>
      </c>
      <c r="D15" s="3">
        <f t="shared" si="0"/>
        <v>1.649912704257659E-2</v>
      </c>
      <c r="E15" s="3">
        <f t="shared" si="1"/>
        <v>-7.6110125088262564</v>
      </c>
    </row>
    <row r="16" spans="1:5" x14ac:dyDescent="0.25">
      <c r="C16" s="3">
        <v>0.68300424207281718</v>
      </c>
      <c r="D16" s="3">
        <f t="shared" si="0"/>
        <v>2.8423299611485819</v>
      </c>
      <c r="E16" s="3">
        <f t="shared" si="1"/>
        <v>-2.6561607006159882</v>
      </c>
    </row>
    <row r="17" spans="1:5" x14ac:dyDescent="0.25">
      <c r="C17" s="3">
        <v>0.9353312784203619</v>
      </c>
      <c r="D17" s="3">
        <f t="shared" si="0"/>
        <v>123.72725457804636</v>
      </c>
      <c r="E17" s="3">
        <f t="shared" si="1"/>
        <v>-11.282228524251838</v>
      </c>
    </row>
    <row r="18" spans="1:5" x14ac:dyDescent="0.25">
      <c r="C18" s="3">
        <v>0.92751853999450662</v>
      </c>
      <c r="D18" s="3">
        <f t="shared" si="0"/>
        <v>98.471681884436734</v>
      </c>
      <c r="E18" s="3">
        <f t="shared" si="1"/>
        <v>-10.378358490912131</v>
      </c>
    </row>
    <row r="19" spans="1:5" x14ac:dyDescent="0.25">
      <c r="C19" s="3">
        <v>0.2576372569963683</v>
      </c>
      <c r="D19" s="3">
        <f t="shared" si="0"/>
        <v>4.5252741178327963E-2</v>
      </c>
      <c r="E19" s="3">
        <f t="shared" si="1"/>
        <v>-6.6021011242048218</v>
      </c>
    </row>
    <row r="20" spans="1:5" x14ac:dyDescent="0.25">
      <c r="C20" s="3">
        <v>0.18463698232978301</v>
      </c>
      <c r="D20" s="3">
        <f t="shared" si="0"/>
        <v>1.6226966074614955E-2</v>
      </c>
      <c r="E20" s="3">
        <f t="shared" si="1"/>
        <v>-7.6276453282740482</v>
      </c>
    </row>
    <row r="21" spans="1:5" x14ac:dyDescent="0.25">
      <c r="C21" s="3">
        <v>0.63924069948423723</v>
      </c>
      <c r="D21" s="3">
        <f t="shared" si="0"/>
        <v>1.8690565472680536</v>
      </c>
      <c r="E21" s="3">
        <f t="shared" si="1"/>
        <v>-2.966967588096793</v>
      </c>
    </row>
    <row r="22" spans="1:5" x14ac:dyDescent="0.25">
      <c r="C22" s="3">
        <v>0.10522782067323833</v>
      </c>
      <c r="D22" s="3">
        <f t="shared" si="0"/>
        <v>3.2841020943309351E-3</v>
      </c>
      <c r="E22" s="3">
        <f t="shared" si="1"/>
        <v>-9.2252201664206055</v>
      </c>
    </row>
    <row r="23" spans="1:5" x14ac:dyDescent="0.25">
      <c r="A23" t="s">
        <v>5</v>
      </c>
      <c r="B23" s="4">
        <f>AVERAGE(D4:D53)</f>
        <v>133.03125874299496</v>
      </c>
      <c r="C23" s="3">
        <v>0.10821863460188605</v>
      </c>
      <c r="D23" s="3">
        <f t="shared" si="0"/>
        <v>3.5469550000348966E-3</v>
      </c>
      <c r="E23" s="3">
        <f t="shared" si="1"/>
        <v>-9.1482240018810561</v>
      </c>
    </row>
    <row r="24" spans="1:5" x14ac:dyDescent="0.25">
      <c r="B24" s="3"/>
      <c r="C24" s="3">
        <v>0.72579119235816525</v>
      </c>
      <c r="D24" s="3">
        <f t="shared" si="0"/>
        <v>4.3877654469150871</v>
      </c>
      <c r="E24" s="3">
        <f t="shared" si="1"/>
        <v>-2.4679197779185778</v>
      </c>
    </row>
    <row r="25" spans="1:5" x14ac:dyDescent="0.25">
      <c r="A25" t="s">
        <v>6</v>
      </c>
      <c r="B25" s="4">
        <f>STDEV(D4:D53)</f>
        <v>772.19001081578574</v>
      </c>
      <c r="C25" s="3">
        <v>4.760887478255562E-3</v>
      </c>
      <c r="D25" s="3">
        <f t="shared" si="0"/>
        <v>1.1464072180405785E-6</v>
      </c>
      <c r="E25" s="3">
        <f t="shared" si="1"/>
        <v>-17.185435561505205</v>
      </c>
    </row>
    <row r="26" spans="1:5" x14ac:dyDescent="0.25">
      <c r="C26" s="3">
        <v>0.23902096621601002</v>
      </c>
      <c r="D26" s="3">
        <f t="shared" si="0"/>
        <v>3.5658131098841479E-2</v>
      </c>
      <c r="E26" s="3">
        <f t="shared" si="1"/>
        <v>-6.8403677614902234</v>
      </c>
    </row>
    <row r="27" spans="1:5" x14ac:dyDescent="0.25">
      <c r="C27" s="3">
        <v>0.42365794854579303</v>
      </c>
      <c r="D27" s="3">
        <f t="shared" si="0"/>
        <v>0.26261458876293758</v>
      </c>
      <c r="E27" s="3">
        <f t="shared" si="1"/>
        <v>-4.8453492271836947</v>
      </c>
    </row>
    <row r="28" spans="1:5" x14ac:dyDescent="0.25">
      <c r="C28" s="3">
        <v>0.40446180608539078</v>
      </c>
      <c r="D28" s="3">
        <f t="shared" si="0"/>
        <v>0.21887914421615307</v>
      </c>
      <c r="E28" s="3">
        <f t="shared" si="1"/>
        <v>-5.0269908668946526</v>
      </c>
    </row>
    <row r="29" spans="1:5" x14ac:dyDescent="0.25">
      <c r="C29" s="3">
        <v>0.76750999481185334</v>
      </c>
      <c r="D29" s="3">
        <f t="shared" si="0"/>
        <v>6.9395298366743363</v>
      </c>
      <c r="E29" s="3">
        <f t="shared" si="1"/>
        <v>-2.5520809674347511</v>
      </c>
    </row>
    <row r="30" spans="1:5" x14ac:dyDescent="0.25">
      <c r="C30" s="3">
        <v>0.5330973235267189</v>
      </c>
      <c r="D30" s="3">
        <f t="shared" si="0"/>
        <v>0.71195310948780066</v>
      </c>
      <c r="E30" s="3">
        <f t="shared" si="1"/>
        <v>-3.8589410478201565</v>
      </c>
    </row>
    <row r="31" spans="1:5" x14ac:dyDescent="0.25">
      <c r="C31" s="3">
        <v>0.85934018982512894</v>
      </c>
      <c r="D31" s="3">
        <f t="shared" si="0"/>
        <v>23.897905311824118</v>
      </c>
      <c r="E31" s="3">
        <f t="shared" si="1"/>
        <v>-5.0921738126354477</v>
      </c>
    </row>
    <row r="32" spans="1:5" x14ac:dyDescent="0.25">
      <c r="C32" s="3">
        <v>0.95043794061098053</v>
      </c>
      <c r="D32" s="3">
        <f t="shared" si="0"/>
        <v>208.16739645052888</v>
      </c>
      <c r="E32" s="3">
        <f t="shared" si="1"/>
        <v>-13.35276515912442</v>
      </c>
    </row>
    <row r="33" spans="3:5" x14ac:dyDescent="0.25">
      <c r="C33" s="3">
        <v>0.15079195532090212</v>
      </c>
      <c r="D33" s="3">
        <f t="shared" si="0"/>
        <v>8.9942164385448005E-3</v>
      </c>
      <c r="E33" s="3">
        <f t="shared" si="1"/>
        <v>-8.2177334458701896</v>
      </c>
    </row>
    <row r="34" spans="3:5" x14ac:dyDescent="0.25">
      <c r="C34" s="3">
        <v>0.57921079134495068</v>
      </c>
      <c r="D34" s="3">
        <f t="shared" si="0"/>
        <v>1.0775259270560891</v>
      </c>
      <c r="E34" s="3">
        <f t="shared" si="1"/>
        <v>-3.460749630380219</v>
      </c>
    </row>
    <row r="35" spans="3:5" x14ac:dyDescent="0.25">
      <c r="C35" s="3">
        <v>0.3533127842036195</v>
      </c>
      <c r="D35" s="3">
        <f t="shared" si="0"/>
        <v>0.13207564849386391</v>
      </c>
      <c r="E35" s="3">
        <f t="shared" si="1"/>
        <v>-5.5313743846122954</v>
      </c>
    </row>
    <row r="36" spans="3:5" x14ac:dyDescent="0.25">
      <c r="C36" s="3">
        <v>0.90920743430890838</v>
      </c>
      <c r="D36" s="3">
        <f t="shared" si="0"/>
        <v>62.031212916913233</v>
      </c>
      <c r="E36" s="3">
        <f t="shared" si="1"/>
        <v>-8.5683242910272917</v>
      </c>
    </row>
    <row r="37" spans="3:5" x14ac:dyDescent="0.25">
      <c r="C37" s="3">
        <v>0.93865779595324561</v>
      </c>
      <c r="D37" s="3">
        <f t="shared" si="0"/>
        <v>137.36620445969456</v>
      </c>
      <c r="E37" s="3">
        <f t="shared" si="1"/>
        <v>-11.697447900654215</v>
      </c>
    </row>
    <row r="38" spans="3:5" x14ac:dyDescent="0.25">
      <c r="C38" s="3">
        <v>0.26450392162846764</v>
      </c>
      <c r="D38" s="3">
        <f t="shared" si="0"/>
        <v>4.9257279800653482E-2</v>
      </c>
      <c r="E38" s="3">
        <f t="shared" si="1"/>
        <v>-6.5173166626505701</v>
      </c>
    </row>
    <row r="39" spans="3:5" x14ac:dyDescent="0.25">
      <c r="C39" s="3">
        <v>2.8015991698965424E-2</v>
      </c>
      <c r="D39" s="3">
        <f t="shared" si="0"/>
        <v>1.0115951111904227E-4</v>
      </c>
      <c r="E39" s="3">
        <f t="shared" si="1"/>
        <v>-12.705369866499684</v>
      </c>
    </row>
    <row r="40" spans="3:5" x14ac:dyDescent="0.25">
      <c r="C40" s="3">
        <v>6.2532425916318246E-2</v>
      </c>
      <c r="D40" s="3">
        <f t="shared" si="0"/>
        <v>8.1167976555669057E-4</v>
      </c>
      <c r="E40" s="3">
        <f t="shared" si="1"/>
        <v>-10.622962586773632</v>
      </c>
    </row>
    <row r="41" spans="3:5" x14ac:dyDescent="0.25">
      <c r="C41" s="3">
        <v>0.83870967741935487</v>
      </c>
      <c r="D41" s="3">
        <f t="shared" si="0"/>
        <v>17.383774772030769</v>
      </c>
      <c r="E41" s="3">
        <f t="shared" si="1"/>
        <v>-4.1304416465640568</v>
      </c>
    </row>
    <row r="42" spans="3:5" x14ac:dyDescent="0.25">
      <c r="C42" s="3">
        <v>0.80620746482741779</v>
      </c>
      <c r="D42" s="3">
        <f t="shared" si="0"/>
        <v>11.118569066282991</v>
      </c>
      <c r="E42" s="3">
        <f t="shared" si="1"/>
        <v>-3.1099151116570081</v>
      </c>
    </row>
    <row r="43" spans="3:5" x14ac:dyDescent="0.25">
      <c r="C43" s="3">
        <v>0.71068453016754662</v>
      </c>
      <c r="D43" s="3">
        <f t="shared" si="0"/>
        <v>3.7512318591766993</v>
      </c>
      <c r="E43" s="3">
        <f t="shared" si="1"/>
        <v>-2.5136170324273213</v>
      </c>
    </row>
    <row r="44" spans="3:5" x14ac:dyDescent="0.25">
      <c r="C44" s="3">
        <v>0.99185155796990876</v>
      </c>
      <c r="D44" s="3">
        <f t="shared" si="0"/>
        <v>5466.2866664070534</v>
      </c>
      <c r="E44" s="3">
        <f t="shared" si="1"/>
        <v>-26.419060040997028</v>
      </c>
    </row>
    <row r="45" spans="3:5" x14ac:dyDescent="0.25">
      <c r="C45" s="3">
        <v>0.41810357982116153</v>
      </c>
      <c r="D45" s="3">
        <f t="shared" si="0"/>
        <v>0.24921476725985939</v>
      </c>
      <c r="E45" s="3">
        <f t="shared" si="1"/>
        <v>-4.8975503505069753</v>
      </c>
    </row>
    <row r="46" spans="3:5" x14ac:dyDescent="0.25">
      <c r="C46" s="3">
        <v>6.9704275643177591E-2</v>
      </c>
      <c r="D46" s="3">
        <f t="shared" si="0"/>
        <v>1.0819123102687369E-3</v>
      </c>
      <c r="E46" s="3">
        <f t="shared" si="1"/>
        <v>-10.335583072539356</v>
      </c>
    </row>
    <row r="47" spans="3:5" x14ac:dyDescent="0.25">
      <c r="C47" s="3">
        <v>0.60435804315317243</v>
      </c>
      <c r="D47" s="3">
        <f t="shared" si="0"/>
        <v>1.3539496592607312</v>
      </c>
      <c r="E47" s="3">
        <f t="shared" si="1"/>
        <v>-3.2489463905011498</v>
      </c>
    </row>
    <row r="48" spans="3:5" x14ac:dyDescent="0.25">
      <c r="C48" s="3">
        <v>0.18970305490279854</v>
      </c>
      <c r="D48" s="3">
        <f t="shared" si="0"/>
        <v>1.7587363131368928E-2</v>
      </c>
      <c r="E48" s="3">
        <f t="shared" si="1"/>
        <v>-7.5471402689173441</v>
      </c>
    </row>
    <row r="49" spans="3:5" x14ac:dyDescent="0.25">
      <c r="C49" s="3">
        <v>0.39271217993713187</v>
      </c>
      <c r="D49" s="3">
        <f t="shared" si="0"/>
        <v>0.19544107496224863</v>
      </c>
      <c r="E49" s="3">
        <f t="shared" si="1"/>
        <v>-5.1400089971641849</v>
      </c>
    </row>
    <row r="50" spans="3:5" x14ac:dyDescent="0.25">
      <c r="C50" s="3">
        <v>0.82604449598681595</v>
      </c>
      <c r="D50" s="3">
        <f t="shared" si="0"/>
        <v>14.505638105822637</v>
      </c>
      <c r="E50" s="3">
        <f t="shared" si="1"/>
        <v>-3.6638585195326208</v>
      </c>
    </row>
    <row r="51" spans="3:5" x14ac:dyDescent="0.25">
      <c r="C51" s="3">
        <v>0.14078188421277504</v>
      </c>
      <c r="D51" s="3">
        <f t="shared" si="0"/>
        <v>7.3939217031302159E-3</v>
      </c>
      <c r="E51" s="3">
        <f t="shared" si="1"/>
        <v>-8.413656271839276</v>
      </c>
    </row>
    <row r="52" spans="3:5" x14ac:dyDescent="0.25">
      <c r="C52" s="3">
        <v>0.62724692526017034</v>
      </c>
      <c r="D52" s="3">
        <f t="shared" si="0"/>
        <v>1.6713869147439042</v>
      </c>
      <c r="E52" s="3">
        <f t="shared" si="1"/>
        <v>-3.0617847985609288</v>
      </c>
    </row>
    <row r="53" spans="3:5" x14ac:dyDescent="0.25">
      <c r="C53" s="3">
        <v>0.55095065157017731</v>
      </c>
      <c r="D53" s="3">
        <f t="shared" si="0"/>
        <v>0.83557187141043632</v>
      </c>
      <c r="E53" s="3">
        <f t="shared" si="1"/>
        <v>-3.7035906688961058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7" workbookViewId="0">
      <selection activeCell="B10" sqref="B10"/>
    </sheetView>
  </sheetViews>
  <sheetFormatPr defaultRowHeight="15" x14ac:dyDescent="0.25"/>
  <cols>
    <col min="1" max="1" width="20.7109375" customWidth="1"/>
    <col min="2" max="2" width="15.7109375" customWidth="1"/>
    <col min="3" max="3" width="10.7109375" style="3" customWidth="1"/>
    <col min="4" max="4" width="10.7109375" style="2" customWidth="1"/>
    <col min="5" max="6" width="10.7109375" style="3" customWidth="1"/>
    <col min="7" max="7" width="10.7109375" style="2" customWidth="1"/>
  </cols>
  <sheetData>
    <row r="1" spans="1:7" x14ac:dyDescent="0.25">
      <c r="A1" s="7" t="s">
        <v>17</v>
      </c>
      <c r="C1" s="3" t="s">
        <v>0</v>
      </c>
      <c r="D1" s="2" t="s">
        <v>25</v>
      </c>
      <c r="E1" s="3" t="s">
        <v>21</v>
      </c>
      <c r="F1" s="3" t="s">
        <v>1</v>
      </c>
    </row>
    <row r="3" spans="1:7" x14ac:dyDescent="0.25">
      <c r="A3" s="10" t="s">
        <v>2</v>
      </c>
      <c r="B3" s="10"/>
    </row>
    <row r="4" spans="1:7" x14ac:dyDescent="0.25">
      <c r="A4" s="10" t="s">
        <v>18</v>
      </c>
      <c r="B4" s="1">
        <v>2</v>
      </c>
      <c r="C4" s="3">
        <v>0.53163243507187108</v>
      </c>
      <c r="D4" s="3">
        <f>$B$4+$B$5*(-LN(-LN(C4)))</f>
        <v>2.6887666060018316</v>
      </c>
      <c r="E4" s="3">
        <f>(D4-$B$8)/$B$9</f>
        <v>1.2688766606001831</v>
      </c>
      <c r="F4" s="3">
        <f>-LN($B$9)-E4-EXP(-E4)</f>
        <v>-3.8526090218539388</v>
      </c>
      <c r="G4" s="3"/>
    </row>
    <row r="5" spans="1:7" x14ac:dyDescent="0.25">
      <c r="A5" s="10" t="s">
        <v>19</v>
      </c>
      <c r="B5" s="1">
        <v>1.5</v>
      </c>
      <c r="C5" s="3">
        <v>0.76247444074831383</v>
      </c>
      <c r="D5" s="3">
        <f t="shared" ref="D5:D53" si="0">$B$4+$B$5*(-LN(-LN(C5)))</f>
        <v>3.9574239082345382</v>
      </c>
      <c r="E5" s="3">
        <f t="shared" ref="E5:E53" si="1">(D5-$B$8)/$B$9</f>
        <v>1.3957423908234539</v>
      </c>
      <c r="F5" s="3">
        <f t="shared" ref="F5:F53" si="2">-LN($B$9)-E5-EXP(-E5)</f>
        <v>-3.9459765994917455</v>
      </c>
    </row>
    <row r="6" spans="1:7" x14ac:dyDescent="0.25">
      <c r="C6" s="3">
        <v>0.26627399517807548</v>
      </c>
      <c r="D6" s="3">
        <f t="shared" si="0"/>
        <v>1.5798870550770976</v>
      </c>
      <c r="E6" s="3">
        <f t="shared" si="1"/>
        <v>1.1579887055077098</v>
      </c>
      <c r="F6" s="3">
        <f t="shared" si="2"/>
        <v>-3.7746911269123871</v>
      </c>
    </row>
    <row r="7" spans="1:7" x14ac:dyDescent="0.25">
      <c r="A7" s="10" t="s">
        <v>22</v>
      </c>
      <c r="B7" s="10"/>
      <c r="C7" s="3">
        <v>0.96234015930661942</v>
      </c>
      <c r="D7" s="3">
        <f t="shared" si="0"/>
        <v>6.8900431055816327</v>
      </c>
      <c r="E7" s="3">
        <f t="shared" si="1"/>
        <v>1.6890043105581634</v>
      </c>
      <c r="F7" s="3">
        <f t="shared" si="2"/>
        <v>-4.1762927431835104</v>
      </c>
    </row>
    <row r="8" spans="1:7" x14ac:dyDescent="0.25">
      <c r="A8" s="10" t="s">
        <v>18</v>
      </c>
      <c r="B8" s="1">
        <v>-10</v>
      </c>
      <c r="C8" s="3">
        <v>0.36271248512222665</v>
      </c>
      <c r="D8" s="3">
        <f t="shared" si="0"/>
        <v>1.9789314407349914</v>
      </c>
      <c r="E8" s="3">
        <f t="shared" si="1"/>
        <v>1.197893144073499</v>
      </c>
      <c r="F8" s="3">
        <f t="shared" si="2"/>
        <v>-3.802307690736594</v>
      </c>
    </row>
    <row r="9" spans="1:7" x14ac:dyDescent="0.25">
      <c r="A9" s="10" t="s">
        <v>20</v>
      </c>
      <c r="B9" s="1">
        <v>10</v>
      </c>
      <c r="C9" s="3">
        <v>0.86355174413281655</v>
      </c>
      <c r="D9" s="3">
        <f t="shared" si="0"/>
        <v>4.8790334678172096</v>
      </c>
      <c r="E9" s="3">
        <f t="shared" si="1"/>
        <v>1.4879033467817209</v>
      </c>
      <c r="F9" s="3">
        <f t="shared" si="2"/>
        <v>-4.016334119329132</v>
      </c>
    </row>
    <row r="10" spans="1:7" x14ac:dyDescent="0.25">
      <c r="C10" s="3">
        <v>0.25257118442335275</v>
      </c>
      <c r="D10" s="3">
        <f t="shared" si="0"/>
        <v>1.5211611399123899</v>
      </c>
      <c r="E10" s="3">
        <f t="shared" si="1"/>
        <v>1.152116113991239</v>
      </c>
      <c r="F10" s="3">
        <f t="shared" si="2"/>
        <v>-3.7706686453066909</v>
      </c>
    </row>
    <row r="11" spans="1:7" x14ac:dyDescent="0.25">
      <c r="A11" s="10" t="s">
        <v>4</v>
      </c>
      <c r="B11" s="5">
        <f>SUM(F4:F53)</f>
        <v>-193.83649413257481</v>
      </c>
      <c r="C11" s="3">
        <v>0.9183935056611835</v>
      </c>
      <c r="D11" s="3">
        <f t="shared" si="0"/>
        <v>5.695375565708229</v>
      </c>
      <c r="E11" s="3">
        <f t="shared" si="1"/>
        <v>1.5695375565708229</v>
      </c>
      <c r="F11" s="3">
        <f t="shared" si="2"/>
        <v>-4.080264063298511</v>
      </c>
    </row>
    <row r="12" spans="1:7" x14ac:dyDescent="0.25">
      <c r="A12" s="10" t="s">
        <v>9</v>
      </c>
      <c r="B12" s="10"/>
      <c r="C12" s="3">
        <v>0.40015869624927519</v>
      </c>
      <c r="D12" s="3">
        <f t="shared" si="0"/>
        <v>2.1317818477619861</v>
      </c>
      <c r="E12" s="3">
        <f t="shared" si="1"/>
        <v>1.2131781847761984</v>
      </c>
      <c r="F12" s="3">
        <f t="shared" si="2"/>
        <v>-3.8130143355763941</v>
      </c>
    </row>
    <row r="13" spans="1:7" x14ac:dyDescent="0.25">
      <c r="A13" s="10" t="s">
        <v>24</v>
      </c>
      <c r="B13" s="12">
        <f>-2*B11+2*2</f>
        <v>391.67298826514963</v>
      </c>
      <c r="C13" s="3">
        <v>8.3010345774712363E-2</v>
      </c>
      <c r="D13" s="3">
        <f t="shared" si="0"/>
        <v>0.63230500838797821</v>
      </c>
      <c r="E13" s="3">
        <f t="shared" si="1"/>
        <v>1.0632305008387979</v>
      </c>
      <c r="F13" s="3">
        <f t="shared" si="2"/>
        <v>-3.7111539842617827</v>
      </c>
    </row>
    <row r="14" spans="1:7" x14ac:dyDescent="0.25">
      <c r="C14" s="3">
        <v>0.45200964384899439</v>
      </c>
      <c r="D14" s="3">
        <f t="shared" si="0"/>
        <v>2.3459099399378194</v>
      </c>
      <c r="E14" s="3">
        <f t="shared" si="1"/>
        <v>1.2345909939937818</v>
      </c>
      <c r="F14" s="3">
        <f t="shared" si="2"/>
        <v>-3.8281298268499011</v>
      </c>
    </row>
    <row r="15" spans="1:7" x14ac:dyDescent="0.25">
      <c r="C15" s="3">
        <v>0.18567461165196691</v>
      </c>
      <c r="D15" s="3">
        <f t="shared" si="0"/>
        <v>1.2184563307178005</v>
      </c>
      <c r="E15" s="3">
        <f t="shared" si="1"/>
        <v>1.1218456330717799</v>
      </c>
      <c r="F15" s="3">
        <f t="shared" si="2"/>
        <v>-3.750108883280987</v>
      </c>
    </row>
    <row r="16" spans="1:7" x14ac:dyDescent="0.25">
      <c r="C16" s="3">
        <v>0.68300424207281718</v>
      </c>
      <c r="D16" s="3">
        <f t="shared" si="0"/>
        <v>3.4464333686908137</v>
      </c>
      <c r="E16" s="3">
        <f t="shared" si="1"/>
        <v>1.3446433368690813</v>
      </c>
      <c r="F16" s="3">
        <f t="shared" si="2"/>
        <v>-3.9078610792044515</v>
      </c>
    </row>
    <row r="17" spans="1:6" x14ac:dyDescent="0.25">
      <c r="C17" s="3">
        <v>0.9353312784203619</v>
      </c>
      <c r="D17" s="3">
        <f t="shared" si="0"/>
        <v>6.0578549050395427</v>
      </c>
      <c r="E17" s="3">
        <f t="shared" si="1"/>
        <v>1.6057854905039541</v>
      </c>
      <c r="F17" s="3">
        <f t="shared" si="2"/>
        <v>-4.109102403528242</v>
      </c>
    </row>
    <row r="18" spans="1:6" x14ac:dyDescent="0.25">
      <c r="C18" s="3">
        <v>0.92751853999450662</v>
      </c>
      <c r="D18" s="3">
        <f t="shared" si="0"/>
        <v>5.8805586620923149</v>
      </c>
      <c r="E18" s="3">
        <f t="shared" si="1"/>
        <v>1.5880558662092317</v>
      </c>
      <c r="F18" s="3">
        <f t="shared" si="2"/>
        <v>-4.0949634152442851</v>
      </c>
    </row>
    <row r="19" spans="1:6" x14ac:dyDescent="0.25">
      <c r="C19" s="3">
        <v>0.2576372569963683</v>
      </c>
      <c r="D19" s="3">
        <f t="shared" si="0"/>
        <v>1.5429670466191023</v>
      </c>
      <c r="E19" s="3">
        <f t="shared" si="1"/>
        <v>1.1542967046619101</v>
      </c>
      <c r="F19" s="3">
        <f t="shared" si="2"/>
        <v>-3.772160990992135</v>
      </c>
    </row>
    <row r="20" spans="1:6" x14ac:dyDescent="0.25">
      <c r="C20" s="3">
        <v>0.18463698232978301</v>
      </c>
      <c r="D20" s="3">
        <f t="shared" si="0"/>
        <v>1.2134721301259854</v>
      </c>
      <c r="E20" s="3">
        <f t="shared" si="1"/>
        <v>1.1213472130125985</v>
      </c>
      <c r="F20" s="3">
        <f t="shared" si="2"/>
        <v>-3.7497728282078207</v>
      </c>
    </row>
    <row r="21" spans="1:6" x14ac:dyDescent="0.25">
      <c r="A21" s="10" t="s">
        <v>5</v>
      </c>
      <c r="B21" s="4">
        <f>AVERAGE(D4:D53)</f>
        <v>2.9477667161317744</v>
      </c>
      <c r="C21" s="3">
        <v>0.63924069948423723</v>
      </c>
      <c r="D21" s="3">
        <f t="shared" si="0"/>
        <v>3.2062045478360117</v>
      </c>
      <c r="E21" s="3">
        <f t="shared" si="1"/>
        <v>1.3206204547836013</v>
      </c>
      <c r="F21" s="3">
        <f t="shared" si="2"/>
        <v>-3.8901751557756472</v>
      </c>
    </row>
    <row r="22" spans="1:6" x14ac:dyDescent="0.25">
      <c r="B22" s="3"/>
      <c r="C22" s="3">
        <v>0.10522782067323833</v>
      </c>
      <c r="D22" s="3">
        <f t="shared" si="0"/>
        <v>0.78252002887507288</v>
      </c>
      <c r="E22" s="3">
        <f t="shared" si="1"/>
        <v>1.0782520028875073</v>
      </c>
      <c r="F22" s="3">
        <f t="shared" si="2"/>
        <v>-3.7210267526431928</v>
      </c>
    </row>
    <row r="23" spans="1:6" x14ac:dyDescent="0.25">
      <c r="A23" s="10" t="s">
        <v>6</v>
      </c>
      <c r="B23" s="4">
        <f>STDEV(D4:D53)</f>
        <v>2.0515751984458523</v>
      </c>
      <c r="C23" s="3">
        <v>0.10821863460188605</v>
      </c>
      <c r="D23" s="3">
        <f t="shared" si="0"/>
        <v>0.80130759455540912</v>
      </c>
      <c r="E23" s="3">
        <f t="shared" si="1"/>
        <v>1.0801307594555409</v>
      </c>
      <c r="F23" s="3">
        <f t="shared" si="2"/>
        <v>-3.7222669756715701</v>
      </c>
    </row>
    <row r="24" spans="1:6" x14ac:dyDescent="0.25">
      <c r="C24" s="3">
        <v>0.72579119235816525</v>
      </c>
      <c r="D24" s="3">
        <f t="shared" si="0"/>
        <v>3.7068426430289483</v>
      </c>
      <c r="E24" s="3">
        <f t="shared" si="1"/>
        <v>1.3706842643028949</v>
      </c>
      <c r="F24" s="3">
        <f t="shared" si="2"/>
        <v>-3.9272025000033155</v>
      </c>
    </row>
    <row r="25" spans="1:6" x14ac:dyDescent="0.25">
      <c r="C25" s="3">
        <v>4.760887478255562E-3</v>
      </c>
      <c r="D25" s="3">
        <f t="shared" si="0"/>
        <v>-0.51489358310638167</v>
      </c>
      <c r="E25" s="3">
        <f t="shared" si="1"/>
        <v>0.94851064168936183</v>
      </c>
      <c r="F25" s="3">
        <f t="shared" si="2"/>
        <v>-3.6384131832404627</v>
      </c>
    </row>
    <row r="26" spans="1:6" x14ac:dyDescent="0.25">
      <c r="C26" s="3">
        <v>0.23902096621601002</v>
      </c>
      <c r="D26" s="3">
        <f t="shared" si="0"/>
        <v>1.4622259214606856</v>
      </c>
      <c r="E26" s="3">
        <f t="shared" si="1"/>
        <v>1.1462225921460685</v>
      </c>
      <c r="F26" s="3">
        <f t="shared" si="2"/>
        <v>-3.7666427826007243</v>
      </c>
    </row>
    <row r="27" spans="1:6" x14ac:dyDescent="0.25">
      <c r="C27" s="3">
        <v>0.42365794854579303</v>
      </c>
      <c r="D27" s="3">
        <f t="shared" si="0"/>
        <v>2.2282783875197261</v>
      </c>
      <c r="E27" s="3">
        <f t="shared" si="1"/>
        <v>1.2228278387519727</v>
      </c>
      <c r="F27" s="3">
        <f t="shared" si="2"/>
        <v>-3.8198094146807575</v>
      </c>
    </row>
    <row r="28" spans="1:6" x14ac:dyDescent="0.25">
      <c r="C28" s="3">
        <v>0.40446180608539078</v>
      </c>
      <c r="D28" s="3">
        <f t="shared" si="0"/>
        <v>2.1494024126058493</v>
      </c>
      <c r="E28" s="3">
        <f t="shared" si="1"/>
        <v>1.2149402412605848</v>
      </c>
      <c r="F28" s="3">
        <f t="shared" si="2"/>
        <v>-3.8142530800949039</v>
      </c>
    </row>
    <row r="29" spans="1:6" x14ac:dyDescent="0.25">
      <c r="C29" s="3">
        <v>0.76750999481185334</v>
      </c>
      <c r="D29" s="3">
        <f t="shared" si="0"/>
        <v>3.9942826292599767</v>
      </c>
      <c r="E29" s="3">
        <f t="shared" si="1"/>
        <v>1.3994282629259978</v>
      </c>
      <c r="F29" s="3">
        <f t="shared" si="2"/>
        <v>-3.9487513488001666</v>
      </c>
    </row>
    <row r="30" spans="1:6" x14ac:dyDescent="0.25">
      <c r="C30" s="3">
        <v>0.5330973235267189</v>
      </c>
      <c r="D30" s="3">
        <f t="shared" si="0"/>
        <v>2.6953137591934673</v>
      </c>
      <c r="E30" s="3">
        <f t="shared" si="1"/>
        <v>1.2695313759193467</v>
      </c>
      <c r="F30" s="3">
        <f t="shared" si="2"/>
        <v>-3.8530797259936742</v>
      </c>
    </row>
    <row r="31" spans="1:6" x14ac:dyDescent="0.25">
      <c r="C31" s="3">
        <v>0.85934018982512894</v>
      </c>
      <c r="D31" s="3">
        <f t="shared" si="0"/>
        <v>4.8298596457061986</v>
      </c>
      <c r="E31" s="3">
        <f t="shared" si="1"/>
        <v>1.4829859645706198</v>
      </c>
      <c r="F31" s="3">
        <f t="shared" si="2"/>
        <v>-4.0125300416737621</v>
      </c>
    </row>
    <row r="32" spans="1:6" x14ac:dyDescent="0.25">
      <c r="C32" s="3">
        <v>0.95043794061098053</v>
      </c>
      <c r="D32" s="3">
        <f t="shared" si="0"/>
        <v>6.4688316889750945</v>
      </c>
      <c r="E32" s="3">
        <f t="shared" si="1"/>
        <v>1.6468831688975094</v>
      </c>
      <c r="F32" s="3">
        <f t="shared" si="2"/>
        <v>-4.1421176914581501</v>
      </c>
    </row>
    <row r="33" spans="3:6" x14ac:dyDescent="0.25">
      <c r="C33" s="3">
        <v>0.15079195532090212</v>
      </c>
      <c r="D33" s="3">
        <f t="shared" si="0"/>
        <v>1.043663913064947</v>
      </c>
      <c r="E33" s="3">
        <f t="shared" si="1"/>
        <v>1.1043663913064947</v>
      </c>
      <c r="F33" s="3">
        <f t="shared" si="2"/>
        <v>-3.738372291134894</v>
      </c>
    </row>
    <row r="34" spans="3:6" x14ac:dyDescent="0.25">
      <c r="C34" s="3">
        <v>0.57921079134495068</v>
      </c>
      <c r="D34" s="3">
        <f t="shared" si="0"/>
        <v>2.9074605004682876</v>
      </c>
      <c r="E34" s="3">
        <f t="shared" si="1"/>
        <v>1.2907460500468289</v>
      </c>
      <c r="F34" s="3">
        <f t="shared" si="2"/>
        <v>-3.8683966369375402</v>
      </c>
    </row>
    <row r="35" spans="3:6" x14ac:dyDescent="0.25">
      <c r="C35" s="3">
        <v>0.3533127842036195</v>
      </c>
      <c r="D35" s="3">
        <f t="shared" si="0"/>
        <v>1.9405898975974536</v>
      </c>
      <c r="E35" s="3">
        <f t="shared" si="1"/>
        <v>1.1940589897597453</v>
      </c>
      <c r="F35" s="3">
        <f t="shared" si="2"/>
        <v>-3.7996330185208507</v>
      </c>
    </row>
    <row r="36" spans="3:6" x14ac:dyDescent="0.25">
      <c r="C36" s="3">
        <v>0.90920743430890838</v>
      </c>
      <c r="D36" s="3">
        <f t="shared" si="0"/>
        <v>5.5279464840549846</v>
      </c>
      <c r="E36" s="3">
        <f t="shared" si="1"/>
        <v>1.5527946484054984</v>
      </c>
      <c r="F36" s="3">
        <f t="shared" si="2"/>
        <v>-4.0670353848277756</v>
      </c>
    </row>
    <row r="37" spans="3:6" x14ac:dyDescent="0.25">
      <c r="C37" s="3">
        <v>0.93865779595324561</v>
      </c>
      <c r="D37" s="3">
        <f t="shared" si="0"/>
        <v>6.1397030146822811</v>
      </c>
      <c r="E37" s="3">
        <f t="shared" si="1"/>
        <v>1.6139703014682283</v>
      </c>
      <c r="F37" s="3">
        <f t="shared" si="2"/>
        <v>-4.1156509678104367</v>
      </c>
    </row>
    <row r="38" spans="3:6" x14ac:dyDescent="0.25">
      <c r="C38" s="3">
        <v>0.26450392162846764</v>
      </c>
      <c r="D38" s="3">
        <f t="shared" si="0"/>
        <v>1.5723452737910675</v>
      </c>
      <c r="E38" s="3">
        <f t="shared" si="1"/>
        <v>1.1572345273791069</v>
      </c>
      <c r="F38" s="3">
        <f t="shared" si="2"/>
        <v>-3.774173938557706</v>
      </c>
    </row>
    <row r="39" spans="3:6" x14ac:dyDescent="0.25">
      <c r="C39" s="3">
        <v>2.8015991698965424E-2</v>
      </c>
      <c r="D39" s="3">
        <f t="shared" si="0"/>
        <v>8.9060711440698048E-2</v>
      </c>
      <c r="E39" s="3">
        <f t="shared" si="1"/>
        <v>1.0089060711440698</v>
      </c>
      <c r="F39" s="3">
        <f t="shared" si="2"/>
        <v>-3.6761087913676036</v>
      </c>
    </row>
    <row r="40" spans="3:6" x14ac:dyDescent="0.25">
      <c r="C40" s="3">
        <v>6.2532425916318246E-2</v>
      </c>
      <c r="D40" s="3">
        <f t="shared" si="0"/>
        <v>0.47060847690916585</v>
      </c>
      <c r="E40" s="3">
        <f t="shared" si="1"/>
        <v>1.0470608476909167</v>
      </c>
      <c r="F40" s="3">
        <f t="shared" si="2"/>
        <v>-3.7006137231103451</v>
      </c>
    </row>
    <row r="41" spans="3:6" x14ac:dyDescent="0.25">
      <c r="C41" s="3">
        <v>0.83870967741935487</v>
      </c>
      <c r="D41" s="3">
        <f t="shared" si="0"/>
        <v>4.606839035377301</v>
      </c>
      <c r="E41" s="3">
        <f t="shared" si="1"/>
        <v>1.4606839035377301</v>
      </c>
      <c r="F41" s="3">
        <f t="shared" si="2"/>
        <v>-3.9953464983505245</v>
      </c>
    </row>
    <row r="42" spans="3:6" x14ac:dyDescent="0.25">
      <c r="C42" s="3">
        <v>0.80620746482741779</v>
      </c>
      <c r="D42" s="3">
        <f t="shared" si="0"/>
        <v>4.3027891042515796</v>
      </c>
      <c r="E42" s="3">
        <f t="shared" si="1"/>
        <v>1.4302789104251581</v>
      </c>
      <c r="F42" s="3">
        <f t="shared" si="2"/>
        <v>-3.972106189216889</v>
      </c>
    </row>
    <row r="43" spans="3:6" x14ac:dyDescent="0.25">
      <c r="C43" s="3">
        <v>0.71068453016754662</v>
      </c>
      <c r="D43" s="3">
        <f t="shared" si="0"/>
        <v>3.6114943631372127</v>
      </c>
      <c r="E43" s="3">
        <f t="shared" si="1"/>
        <v>1.3611494363137213</v>
      </c>
      <c r="F43" s="3">
        <f t="shared" si="2"/>
        <v>-3.920100460529643</v>
      </c>
    </row>
    <row r="44" spans="3:6" x14ac:dyDescent="0.25">
      <c r="C44" s="3">
        <v>0.99185155796990876</v>
      </c>
      <c r="D44" s="3">
        <f t="shared" si="0"/>
        <v>9.2087606152904442</v>
      </c>
      <c r="E44" s="3">
        <f t="shared" si="1"/>
        <v>1.9208760615290443</v>
      </c>
      <c r="F44" s="3">
        <f t="shared" si="2"/>
        <v>-4.3699397361768364</v>
      </c>
    </row>
    <row r="45" spans="3:6" x14ac:dyDescent="0.25">
      <c r="C45" s="3">
        <v>0.41810357982116153</v>
      </c>
      <c r="D45" s="3">
        <f t="shared" si="0"/>
        <v>2.2054039234081042</v>
      </c>
      <c r="E45" s="3">
        <f t="shared" si="1"/>
        <v>1.2205403923408105</v>
      </c>
      <c r="F45" s="3">
        <f t="shared" si="2"/>
        <v>-3.8181961552372541</v>
      </c>
    </row>
    <row r="46" spans="3:6" x14ac:dyDescent="0.25">
      <c r="C46" s="3">
        <v>6.9704275643177591E-2</v>
      </c>
      <c r="D46" s="3">
        <f t="shared" si="0"/>
        <v>0.53054202219545799</v>
      </c>
      <c r="E46" s="3">
        <f t="shared" si="1"/>
        <v>1.0530542022195459</v>
      </c>
      <c r="F46" s="3">
        <f t="shared" si="2"/>
        <v>-3.7045098941504691</v>
      </c>
    </row>
    <row r="47" spans="3:6" x14ac:dyDescent="0.25">
      <c r="C47" s="3">
        <v>0.60435804315317243</v>
      </c>
      <c r="D47" s="3">
        <f t="shared" si="0"/>
        <v>3.0289938083478498</v>
      </c>
      <c r="E47" s="3">
        <f t="shared" si="1"/>
        <v>1.3028993808347848</v>
      </c>
      <c r="F47" s="3">
        <f t="shared" si="2"/>
        <v>-3.8772272378058559</v>
      </c>
    </row>
    <row r="48" spans="3:6" x14ac:dyDescent="0.25">
      <c r="C48" s="3">
        <v>0.18970305490279854</v>
      </c>
      <c r="D48" s="3">
        <f t="shared" si="0"/>
        <v>1.2377009643056878</v>
      </c>
      <c r="E48" s="3">
        <f t="shared" si="1"/>
        <v>1.1237700964305688</v>
      </c>
      <c r="F48" s="3">
        <f t="shared" si="2"/>
        <v>-3.7514071936569433</v>
      </c>
    </row>
    <row r="49" spans="3:6" x14ac:dyDescent="0.25">
      <c r="C49" s="3">
        <v>0.39271217993713187</v>
      </c>
      <c r="D49" s="3">
        <f t="shared" si="0"/>
        <v>2.1013293063983549</v>
      </c>
      <c r="E49" s="3">
        <f t="shared" si="1"/>
        <v>1.2101329306398356</v>
      </c>
      <c r="F49" s="3">
        <f t="shared" si="2"/>
        <v>-3.810875666143156</v>
      </c>
    </row>
    <row r="50" spans="3:6" x14ac:dyDescent="0.25">
      <c r="C50" s="3">
        <v>0.82604449598681595</v>
      </c>
      <c r="D50" s="3">
        <f t="shared" si="0"/>
        <v>4.4823855414206104</v>
      </c>
      <c r="E50" s="3">
        <f t="shared" si="1"/>
        <v>1.448238554142061</v>
      </c>
      <c r="F50" s="3">
        <f t="shared" si="2"/>
        <v>-3.9858074822056411</v>
      </c>
    </row>
    <row r="51" spans="3:6" x14ac:dyDescent="0.25">
      <c r="C51" s="3">
        <v>0.14078188421277504</v>
      </c>
      <c r="D51" s="3">
        <f t="shared" si="0"/>
        <v>0.99016739871714643</v>
      </c>
      <c r="E51" s="3">
        <f t="shared" si="1"/>
        <v>1.0990167398717146</v>
      </c>
      <c r="F51" s="3">
        <f t="shared" si="2"/>
        <v>-3.7348003763910134</v>
      </c>
    </row>
    <row r="52" spans="3:6" x14ac:dyDescent="0.25">
      <c r="C52" s="3">
        <v>0.62724692526017034</v>
      </c>
      <c r="D52" s="3">
        <f t="shared" si="0"/>
        <v>3.1440192387211732</v>
      </c>
      <c r="E52" s="3">
        <f t="shared" si="1"/>
        <v>1.3144019238721172</v>
      </c>
      <c r="F52" s="3">
        <f t="shared" si="2"/>
        <v>-3.8856219562146213</v>
      </c>
    </row>
    <row r="53" spans="3:6" x14ac:dyDescent="0.25">
      <c r="C53" s="3">
        <v>0.55095065157017731</v>
      </c>
      <c r="D53" s="3">
        <f t="shared" si="0"/>
        <v>2.7759950086576533</v>
      </c>
      <c r="E53" s="3">
        <f t="shared" si="1"/>
        <v>1.2775995008657652</v>
      </c>
      <c r="F53" s="3">
        <f t="shared" si="2"/>
        <v>-3.8588901243339375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D7" sqref="D7"/>
    </sheetView>
  </sheetViews>
  <sheetFormatPr defaultRowHeight="15" x14ac:dyDescent="0.25"/>
  <cols>
    <col min="1" max="1" width="20.7109375" customWidth="1"/>
    <col min="2" max="2" width="15.7109375" customWidth="1"/>
    <col min="3" max="3" width="10.7109375" style="3" customWidth="1"/>
    <col min="4" max="4" width="10.7109375" style="2" customWidth="1"/>
    <col min="5" max="6" width="10.7109375" style="3" customWidth="1"/>
    <col min="7" max="7" width="10.7109375" customWidth="1"/>
  </cols>
  <sheetData>
    <row r="1" spans="1:6" x14ac:dyDescent="0.25">
      <c r="A1" s="7" t="s">
        <v>23</v>
      </c>
      <c r="C1" s="3" t="s">
        <v>0</v>
      </c>
      <c r="D1" s="2" t="s">
        <v>25</v>
      </c>
      <c r="E1" s="3" t="s">
        <v>21</v>
      </c>
      <c r="F1" s="3" t="s">
        <v>1</v>
      </c>
    </row>
    <row r="3" spans="1:6" x14ac:dyDescent="0.25">
      <c r="A3" s="10" t="s">
        <v>2</v>
      </c>
      <c r="B3" s="10"/>
    </row>
    <row r="4" spans="1:6" x14ac:dyDescent="0.25">
      <c r="A4" s="10" t="s">
        <v>18</v>
      </c>
      <c r="B4" s="1">
        <v>0</v>
      </c>
      <c r="C4" s="3">
        <v>0.53163243507187108</v>
      </c>
      <c r="D4" s="3">
        <f>$B$4+$B$5*(-LN(C4)^(-1/$B$6))</f>
        <v>1.5827719954593678</v>
      </c>
      <c r="E4" s="3">
        <f>(D4-$B$9)/$B$10</f>
        <v>1.7913859977296838</v>
      </c>
      <c r="F4" s="3">
        <f>LN($B$11)-LN($B$10)-($B$11+1)*LN(E4)-E4^(-$B$11)</f>
        <v>-2.1004465952619493</v>
      </c>
    </row>
    <row r="5" spans="1:6" x14ac:dyDescent="0.25">
      <c r="A5" s="10" t="s">
        <v>19</v>
      </c>
      <c r="B5" s="1">
        <v>1</v>
      </c>
      <c r="C5" s="3">
        <v>0.76247444074831383</v>
      </c>
      <c r="D5" s="3">
        <f t="shared" ref="D5:D53" si="0">$B$4+$B$5*(-LN(C5)^(-1/$B$6))</f>
        <v>3.6875020299339845</v>
      </c>
      <c r="E5" s="3">
        <f t="shared" ref="E5:E53" si="1">(D5-$B$9)/$B$10</f>
        <v>2.8437510149669922</v>
      </c>
      <c r="F5" s="3">
        <f t="shared" ref="F5:F53" si="2">LN($B$11)-LN($B$10)-($B$11+1)*LN(E5)-E5^(-$B$11)</f>
        <v>-3.8185143144723313</v>
      </c>
    </row>
    <row r="6" spans="1:6" x14ac:dyDescent="0.25">
      <c r="A6" s="10" t="s">
        <v>7</v>
      </c>
      <c r="B6" s="1">
        <v>1</v>
      </c>
      <c r="C6" s="3">
        <v>0.26627399517807548</v>
      </c>
      <c r="D6" s="3">
        <f t="shared" si="0"/>
        <v>0.75572683564055354</v>
      </c>
      <c r="E6" s="3">
        <f t="shared" si="1"/>
        <v>1.3778634178202767</v>
      </c>
      <c r="F6" s="3">
        <f t="shared" si="2"/>
        <v>-1.258951021292259</v>
      </c>
    </row>
    <row r="7" spans="1:6" x14ac:dyDescent="0.25">
      <c r="C7" s="3">
        <v>0.96234015930661942</v>
      </c>
      <c r="D7" s="3">
        <f t="shared" si="0"/>
        <v>26.050285740241062</v>
      </c>
      <c r="E7" s="3">
        <f t="shared" si="1"/>
        <v>14.025142870120531</v>
      </c>
      <c r="F7" s="3">
        <f t="shared" si="2"/>
        <v>-10.158303919640462</v>
      </c>
    </row>
    <row r="8" spans="1:6" x14ac:dyDescent="0.25">
      <c r="A8" s="10" t="s">
        <v>22</v>
      </c>
      <c r="B8" s="10"/>
      <c r="C8" s="3">
        <v>0.36271248512222665</v>
      </c>
      <c r="D8" s="3">
        <f t="shared" si="0"/>
        <v>0.98605247454427769</v>
      </c>
      <c r="E8" s="3">
        <f t="shared" si="1"/>
        <v>1.4930262372721388</v>
      </c>
      <c r="F8" s="3">
        <f t="shared" si="2"/>
        <v>-1.4982228822371464</v>
      </c>
    </row>
    <row r="9" spans="1:6" x14ac:dyDescent="0.25">
      <c r="A9" s="8" t="s">
        <v>26</v>
      </c>
      <c r="B9" s="1">
        <v>-2</v>
      </c>
      <c r="C9" s="3">
        <v>0.86355174413281655</v>
      </c>
      <c r="D9" s="3">
        <f t="shared" si="0"/>
        <v>6.8165647677420536</v>
      </c>
      <c r="E9" s="3">
        <f t="shared" si="1"/>
        <v>4.4082823838710272</v>
      </c>
      <c r="F9" s="3">
        <f t="shared" si="2"/>
        <v>-5.5401486676206426</v>
      </c>
    </row>
    <row r="10" spans="1:6" x14ac:dyDescent="0.25">
      <c r="A10" s="10" t="s">
        <v>20</v>
      </c>
      <c r="B10" s="1">
        <v>2</v>
      </c>
      <c r="C10" s="3">
        <v>0.25257118442335275</v>
      </c>
      <c r="D10" s="3">
        <f t="shared" si="0"/>
        <v>0.72671136177769025</v>
      </c>
      <c r="E10" s="3">
        <f t="shared" si="1"/>
        <v>1.3633556808888452</v>
      </c>
      <c r="F10" s="3">
        <f t="shared" si="2"/>
        <v>-1.2289451794669315</v>
      </c>
    </row>
    <row r="11" spans="1:6" x14ac:dyDescent="0.25">
      <c r="A11" s="10" t="s">
        <v>7</v>
      </c>
      <c r="B11" s="1">
        <v>3</v>
      </c>
      <c r="C11" s="3">
        <v>0.9183935056611835</v>
      </c>
      <c r="D11" s="3">
        <f t="shared" si="0"/>
        <v>11.746833447873074</v>
      </c>
      <c r="E11" s="3">
        <f t="shared" si="1"/>
        <v>6.8734167239365371</v>
      </c>
      <c r="F11" s="3">
        <f t="shared" si="2"/>
        <v>-7.3082596937350255</v>
      </c>
    </row>
    <row r="12" spans="1:6" x14ac:dyDescent="0.25">
      <c r="C12" s="3">
        <v>0.40015869624927519</v>
      </c>
      <c r="D12" s="3">
        <f t="shared" si="0"/>
        <v>1.0918293204743119</v>
      </c>
      <c r="E12" s="3">
        <f t="shared" si="1"/>
        <v>1.5459146602371558</v>
      </c>
      <c r="F12" s="3">
        <f t="shared" si="2"/>
        <v>-1.6076699603616722</v>
      </c>
    </row>
    <row r="13" spans="1:6" x14ac:dyDescent="0.25">
      <c r="A13" s="10" t="s">
        <v>4</v>
      </c>
      <c r="B13" s="5">
        <f>SUM(F4:F53)</f>
        <v>-163.4257405849803</v>
      </c>
      <c r="C13" s="3">
        <v>8.3010345774712363E-2</v>
      </c>
      <c r="D13" s="3">
        <f t="shared" si="0"/>
        <v>0.40180167371208259</v>
      </c>
      <c r="E13" s="3">
        <f t="shared" si="1"/>
        <v>1.2009008368560412</v>
      </c>
      <c r="F13" s="3">
        <f t="shared" si="2"/>
        <v>-0.90422514601298309</v>
      </c>
    </row>
    <row r="14" spans="1:6" x14ac:dyDescent="0.25">
      <c r="A14" s="10" t="s">
        <v>9</v>
      </c>
      <c r="B14" s="10"/>
      <c r="C14" s="3">
        <v>0.45200964384899439</v>
      </c>
      <c r="D14" s="3">
        <f t="shared" si="0"/>
        <v>1.2593637418326269</v>
      </c>
      <c r="E14" s="3">
        <f t="shared" si="1"/>
        <v>1.6296818709163134</v>
      </c>
      <c r="F14" s="3">
        <f t="shared" si="2"/>
        <v>-1.7791164888761783</v>
      </c>
    </row>
    <row r="15" spans="1:6" x14ac:dyDescent="0.25">
      <c r="A15" s="10" t="s">
        <v>24</v>
      </c>
      <c r="B15" s="12">
        <f>-2*B13+2*3</f>
        <v>332.85148116996061</v>
      </c>
      <c r="C15" s="3">
        <v>0.18567461165196691</v>
      </c>
      <c r="D15" s="3">
        <f t="shared" si="0"/>
        <v>0.59390903394427796</v>
      </c>
      <c r="E15" s="3">
        <f t="shared" si="1"/>
        <v>1.296954516972139</v>
      </c>
      <c r="F15" s="3">
        <f t="shared" si="2"/>
        <v>-1.0929903465506801</v>
      </c>
    </row>
    <row r="16" spans="1:6" x14ac:dyDescent="0.25">
      <c r="C16" s="3">
        <v>0.68300424207281718</v>
      </c>
      <c r="D16" s="3">
        <f t="shared" si="0"/>
        <v>2.6229218661270872</v>
      </c>
      <c r="E16" s="3">
        <f t="shared" si="1"/>
        <v>2.3114609330635436</v>
      </c>
      <c r="F16" s="3">
        <f t="shared" si="2"/>
        <v>-3.0270269627395479</v>
      </c>
    </row>
    <row r="17" spans="1:6" x14ac:dyDescent="0.25">
      <c r="A17" s="8" t="s">
        <v>27</v>
      </c>
      <c r="B17" s="9">
        <f>MIN(D4:D53)</f>
        <v>0.18700952603321594</v>
      </c>
      <c r="C17" s="3">
        <v>0.9353312784203619</v>
      </c>
      <c r="D17" s="3">
        <f t="shared" si="0"/>
        <v>14.957855350709906</v>
      </c>
      <c r="E17" s="3">
        <f t="shared" si="1"/>
        <v>8.478927675354953</v>
      </c>
      <c r="F17" s="3">
        <f t="shared" si="2"/>
        <v>-8.1465113492868308</v>
      </c>
    </row>
    <row r="18" spans="1:6" x14ac:dyDescent="0.25">
      <c r="A18" s="58" t="s">
        <v>28</v>
      </c>
      <c r="B18" s="58"/>
      <c r="C18" s="3">
        <v>0.92751853999450662</v>
      </c>
      <c r="D18" s="3">
        <f t="shared" si="0"/>
        <v>13.290361962549678</v>
      </c>
      <c r="E18" s="3">
        <f t="shared" si="1"/>
        <v>7.645180981274839</v>
      </c>
      <c r="F18" s="3">
        <f t="shared" si="2"/>
        <v>-7.7330748203650508</v>
      </c>
    </row>
    <row r="19" spans="1:6" x14ac:dyDescent="0.25">
      <c r="A19" s="58"/>
      <c r="B19" s="58"/>
      <c r="C19" s="3">
        <v>0.2576372569963683</v>
      </c>
      <c r="D19" s="3">
        <f t="shared" si="0"/>
        <v>0.737352924113161</v>
      </c>
      <c r="E19" s="3">
        <f t="shared" si="1"/>
        <v>1.3686764620565806</v>
      </c>
      <c r="F19" s="3">
        <f t="shared" si="2"/>
        <v>-1.2399412721724243</v>
      </c>
    </row>
    <row r="20" spans="1:6" x14ac:dyDescent="0.25">
      <c r="C20" s="3">
        <v>0.18463698232978301</v>
      </c>
      <c r="D20" s="3">
        <f t="shared" si="0"/>
        <v>0.59193886781907123</v>
      </c>
      <c r="E20" s="3">
        <f t="shared" si="1"/>
        <v>1.2959694339095356</v>
      </c>
      <c r="F20" s="3">
        <f t="shared" si="2"/>
        <v>-1.0909971065696622</v>
      </c>
    </row>
    <row r="21" spans="1:6" x14ac:dyDescent="0.25">
      <c r="B21" s="25"/>
      <c r="C21" s="3">
        <v>0.63924069948423723</v>
      </c>
      <c r="D21" s="3">
        <f t="shared" si="0"/>
        <v>2.2347656438370342</v>
      </c>
      <c r="E21" s="3">
        <f t="shared" si="1"/>
        <v>2.1173828219185173</v>
      </c>
      <c r="F21" s="3">
        <f t="shared" si="2"/>
        <v>-2.7006001931671042</v>
      </c>
    </row>
    <row r="22" spans="1:6" x14ac:dyDescent="0.25">
      <c r="C22" s="3">
        <v>0.10522782067323833</v>
      </c>
      <c r="D22" s="3">
        <f t="shared" si="0"/>
        <v>0.44412318378013493</v>
      </c>
      <c r="E22" s="3">
        <f t="shared" si="1"/>
        <v>1.2220615918900675</v>
      </c>
      <c r="F22" s="3">
        <f t="shared" si="2"/>
        <v>-0.9446164340194797</v>
      </c>
    </row>
    <row r="23" spans="1:6" x14ac:dyDescent="0.25">
      <c r="A23" s="10" t="s">
        <v>5</v>
      </c>
      <c r="B23" s="4">
        <f>AVERAGE(D4:D53)</f>
        <v>6.2035858329549702</v>
      </c>
      <c r="C23" s="3">
        <v>0.10821863460188605</v>
      </c>
      <c r="D23" s="3">
        <f t="shared" si="0"/>
        <v>0.44972082829694054</v>
      </c>
      <c r="E23" s="3">
        <f t="shared" si="1"/>
        <v>1.2248604141484702</v>
      </c>
      <c r="F23" s="3">
        <f t="shared" si="2"/>
        <v>-0.9500194773785211</v>
      </c>
    </row>
    <row r="24" spans="1:6" x14ac:dyDescent="0.25">
      <c r="B24" s="3"/>
      <c r="C24" s="3">
        <v>0.72579119235816525</v>
      </c>
      <c r="D24" s="3">
        <f t="shared" si="0"/>
        <v>3.1201937378323428</v>
      </c>
      <c r="E24" s="3">
        <f t="shared" si="1"/>
        <v>2.5600968689161716</v>
      </c>
      <c r="F24" s="3">
        <f t="shared" si="2"/>
        <v>-3.4143131597474539</v>
      </c>
    </row>
    <row r="25" spans="1:6" x14ac:dyDescent="0.25">
      <c r="A25" s="10" t="s">
        <v>6</v>
      </c>
      <c r="B25" s="4">
        <f>STDEV(D4:D53)</f>
        <v>17.636886985823313</v>
      </c>
      <c r="C25" s="3">
        <v>4.760887478255562E-3</v>
      </c>
      <c r="D25" s="3">
        <f t="shared" si="0"/>
        <v>0.18700952603321594</v>
      </c>
      <c r="E25" s="3">
        <f t="shared" si="1"/>
        <v>1.0935047630166079</v>
      </c>
      <c r="F25" s="3">
        <f t="shared" si="2"/>
        <v>-0.71686909662869014</v>
      </c>
    </row>
    <row r="26" spans="1:6" x14ac:dyDescent="0.25">
      <c r="C26" s="3">
        <v>0.23902096621601002</v>
      </c>
      <c r="D26" s="3">
        <f t="shared" si="0"/>
        <v>0.69871240976575388</v>
      </c>
      <c r="E26" s="3">
        <f t="shared" si="1"/>
        <v>1.3493562048828769</v>
      </c>
      <c r="F26" s="3">
        <f t="shared" si="2"/>
        <v>-1.2000694068271465</v>
      </c>
    </row>
    <row r="27" spans="1:6" x14ac:dyDescent="0.25">
      <c r="C27" s="3">
        <v>0.42365794854579303</v>
      </c>
      <c r="D27" s="3">
        <f t="shared" si="0"/>
        <v>1.1643763149365345</v>
      </c>
      <c r="E27" s="3">
        <f t="shared" si="1"/>
        <v>1.5821881574682672</v>
      </c>
      <c r="F27" s="3">
        <f t="shared" si="2"/>
        <v>-1.6822492902592052</v>
      </c>
    </row>
    <row r="28" spans="1:6" x14ac:dyDescent="0.25">
      <c r="C28" s="3">
        <v>0.40446180608539078</v>
      </c>
      <c r="D28" s="3">
        <f t="shared" si="0"/>
        <v>1.1047307149620644</v>
      </c>
      <c r="E28" s="3">
        <f t="shared" si="1"/>
        <v>1.5523653574810323</v>
      </c>
      <c r="F28" s="3">
        <f t="shared" si="2"/>
        <v>-1.6209659371035336</v>
      </c>
    </row>
    <row r="29" spans="1:6" x14ac:dyDescent="0.25">
      <c r="C29" s="3">
        <v>0.76750999481185334</v>
      </c>
      <c r="D29" s="3">
        <f t="shared" si="0"/>
        <v>3.7792355466386329</v>
      </c>
      <c r="E29" s="3">
        <f t="shared" si="1"/>
        <v>2.8896177733193165</v>
      </c>
      <c r="F29" s="3">
        <f t="shared" si="2"/>
        <v>-3.8804774671620343</v>
      </c>
    </row>
    <row r="30" spans="1:6" x14ac:dyDescent="0.25">
      <c r="C30" s="3">
        <v>0.5330973235267189</v>
      </c>
      <c r="D30" s="3">
        <f t="shared" si="0"/>
        <v>1.5896955280916263</v>
      </c>
      <c r="E30" s="3">
        <f t="shared" si="1"/>
        <v>1.7948477640458131</v>
      </c>
      <c r="F30" s="3">
        <f t="shared" si="2"/>
        <v>-2.1071643582910435</v>
      </c>
    </row>
    <row r="31" spans="1:6" x14ac:dyDescent="0.25">
      <c r="C31" s="3">
        <v>0.85934018982512894</v>
      </c>
      <c r="D31" s="3">
        <f t="shared" si="0"/>
        <v>6.5967235710193979</v>
      </c>
      <c r="E31" s="3">
        <f t="shared" si="1"/>
        <v>4.2983617855096989</v>
      </c>
      <c r="F31" s="3">
        <f t="shared" si="2"/>
        <v>-5.4400626670696708</v>
      </c>
    </row>
    <row r="32" spans="1:6" x14ac:dyDescent="0.25">
      <c r="C32" s="3">
        <v>0.95043794061098053</v>
      </c>
      <c r="D32" s="3">
        <f t="shared" si="0"/>
        <v>19.672488286139171</v>
      </c>
      <c r="E32" s="3">
        <f t="shared" si="1"/>
        <v>10.836244143069585</v>
      </c>
      <c r="F32" s="3">
        <f t="shared" si="2"/>
        <v>-9.1269066041439917</v>
      </c>
    </row>
    <row r="33" spans="3:6" x14ac:dyDescent="0.25">
      <c r="C33" s="3">
        <v>0.15079195532090212</v>
      </c>
      <c r="D33" s="3">
        <f t="shared" si="0"/>
        <v>0.52858196739447139</v>
      </c>
      <c r="E33" s="3">
        <f t="shared" si="1"/>
        <v>1.2642909836972356</v>
      </c>
      <c r="F33" s="3">
        <f t="shared" si="2"/>
        <v>-1.0274140574055177</v>
      </c>
    </row>
    <row r="34" spans="3:6" x14ac:dyDescent="0.25">
      <c r="C34" s="3">
        <v>0.57921079134495068</v>
      </c>
      <c r="D34" s="3">
        <f t="shared" si="0"/>
        <v>1.8312039871175565</v>
      </c>
      <c r="E34" s="3">
        <f t="shared" si="1"/>
        <v>1.9156019935587782</v>
      </c>
      <c r="F34" s="3">
        <f t="shared" si="2"/>
        <v>-2.3369230563501056</v>
      </c>
    </row>
    <row r="35" spans="3:6" x14ac:dyDescent="0.25">
      <c r="C35" s="3">
        <v>0.3533127842036195</v>
      </c>
      <c r="D35" s="3">
        <f t="shared" si="0"/>
        <v>0.96116735837987721</v>
      </c>
      <c r="E35" s="3">
        <f t="shared" si="1"/>
        <v>1.4805836791899387</v>
      </c>
      <c r="F35" s="3">
        <f t="shared" si="2"/>
        <v>-1.4723871321954161</v>
      </c>
    </row>
    <row r="36" spans="3:6" x14ac:dyDescent="0.25">
      <c r="C36" s="3">
        <v>0.90920743430890838</v>
      </c>
      <c r="D36" s="3">
        <f t="shared" si="0"/>
        <v>10.506187010266739</v>
      </c>
      <c r="E36" s="3">
        <f t="shared" si="1"/>
        <v>6.2530935051333696</v>
      </c>
      <c r="F36" s="3">
        <f t="shared" si="2"/>
        <v>-6.9309300242968668</v>
      </c>
    </row>
    <row r="37" spans="3:6" x14ac:dyDescent="0.25">
      <c r="C37" s="3">
        <v>0.93865779595324561</v>
      </c>
      <c r="D37" s="3">
        <f t="shared" si="0"/>
        <v>15.796715043665934</v>
      </c>
      <c r="E37" s="3">
        <f t="shared" si="1"/>
        <v>8.8983575218329669</v>
      </c>
      <c r="F37" s="3">
        <f t="shared" si="2"/>
        <v>-8.3394210260109531</v>
      </c>
    </row>
    <row r="38" spans="3:6" x14ac:dyDescent="0.25">
      <c r="C38" s="3">
        <v>0.26450392162846764</v>
      </c>
      <c r="D38" s="3">
        <f t="shared" si="0"/>
        <v>0.75193668744357156</v>
      </c>
      <c r="E38" s="3">
        <f t="shared" si="1"/>
        <v>1.3759683437217858</v>
      </c>
      <c r="F38" s="3">
        <f t="shared" si="2"/>
        <v>-1.2550274280130438</v>
      </c>
    </row>
    <row r="39" spans="3:6" x14ac:dyDescent="0.25">
      <c r="C39" s="3">
        <v>2.8015991698965424E-2</v>
      </c>
      <c r="D39" s="3">
        <f t="shared" si="0"/>
        <v>0.27972186026733803</v>
      </c>
      <c r="E39" s="3">
        <f t="shared" si="1"/>
        <v>1.1398609301336691</v>
      </c>
      <c r="F39" s="3">
        <f t="shared" si="2"/>
        <v>-0.79337854536634056</v>
      </c>
    </row>
    <row r="40" spans="3:6" x14ac:dyDescent="0.25">
      <c r="C40" s="3">
        <v>6.2532425916318246E-2</v>
      </c>
      <c r="D40" s="3">
        <f t="shared" si="0"/>
        <v>0.3607412456420101</v>
      </c>
      <c r="E40" s="3">
        <f t="shared" si="1"/>
        <v>1.1803706228210051</v>
      </c>
      <c r="F40" s="3">
        <f t="shared" si="2"/>
        <v>-0.8659065404459706</v>
      </c>
    </row>
    <row r="41" spans="3:6" x14ac:dyDescent="0.25">
      <c r="C41" s="3">
        <v>0.83870967741935487</v>
      </c>
      <c r="D41" s="3">
        <f t="shared" si="0"/>
        <v>5.6853499967070844</v>
      </c>
      <c r="E41" s="3">
        <f t="shared" si="1"/>
        <v>3.8426749983535422</v>
      </c>
      <c r="F41" s="3">
        <f t="shared" si="2"/>
        <v>-4.9968336237211641</v>
      </c>
    </row>
    <row r="42" spans="3:6" x14ac:dyDescent="0.25">
      <c r="C42" s="3">
        <v>0.80620746482741779</v>
      </c>
      <c r="D42" s="3">
        <f t="shared" si="0"/>
        <v>4.6422201674614767</v>
      </c>
      <c r="E42" s="3">
        <f t="shared" si="1"/>
        <v>3.3211100837307383</v>
      </c>
      <c r="F42" s="3">
        <f t="shared" si="2"/>
        <v>-4.4230304670550762</v>
      </c>
    </row>
    <row r="43" spans="3:6" x14ac:dyDescent="0.25">
      <c r="C43" s="3">
        <v>0.71068453016754662</v>
      </c>
      <c r="D43" s="3">
        <f t="shared" si="0"/>
        <v>2.9280292196115725</v>
      </c>
      <c r="E43" s="3">
        <f t="shared" si="1"/>
        <v>2.464014609805786</v>
      </c>
      <c r="F43" s="3">
        <f t="shared" si="2"/>
        <v>-3.2685479820767789</v>
      </c>
    </row>
    <row r="44" spans="3:6" x14ac:dyDescent="0.25">
      <c r="C44" s="3">
        <v>0.99185155796990876</v>
      </c>
      <c r="D44" s="3">
        <f t="shared" si="0"/>
        <v>122.22216462420529</v>
      </c>
      <c r="E44" s="3">
        <f t="shared" si="1"/>
        <v>62.111082312102646</v>
      </c>
      <c r="F44" s="3">
        <f t="shared" si="2"/>
        <v>-16.110236793916091</v>
      </c>
    </row>
    <row r="45" spans="3:6" x14ac:dyDescent="0.25">
      <c r="C45" s="3">
        <v>0.41810357982116153</v>
      </c>
      <c r="D45" s="3">
        <f t="shared" si="0"/>
        <v>1.1467546953128012</v>
      </c>
      <c r="E45" s="3">
        <f t="shared" si="1"/>
        <v>1.5733773476564006</v>
      </c>
      <c r="F45" s="3">
        <f t="shared" si="2"/>
        <v>-1.6641774362253623</v>
      </c>
    </row>
    <row r="46" spans="3:6" x14ac:dyDescent="0.25">
      <c r="C46" s="3">
        <v>6.9704275643177591E-2</v>
      </c>
      <c r="D46" s="3">
        <f t="shared" si="0"/>
        <v>0.37544674132085276</v>
      </c>
      <c r="E46" s="3">
        <f t="shared" si="1"/>
        <v>1.1877233706604264</v>
      </c>
      <c r="F46" s="3">
        <f t="shared" si="2"/>
        <v>-0.87952299455666194</v>
      </c>
    </row>
    <row r="47" spans="3:6" x14ac:dyDescent="0.25">
      <c r="C47" s="3">
        <v>0.60435804315317243</v>
      </c>
      <c r="D47" s="3">
        <f t="shared" si="0"/>
        <v>1.9857484028634966</v>
      </c>
      <c r="E47" s="3">
        <f t="shared" si="1"/>
        <v>1.9928742014317482</v>
      </c>
      <c r="F47" s="3">
        <f t="shared" si="2"/>
        <v>-2.4791922327855507</v>
      </c>
    </row>
    <row r="48" spans="3:6" x14ac:dyDescent="0.25">
      <c r="C48" s="3">
        <v>0.18970305490279854</v>
      </c>
      <c r="D48" s="3">
        <f t="shared" si="0"/>
        <v>0.60157783097740192</v>
      </c>
      <c r="E48" s="3">
        <f t="shared" si="1"/>
        <v>1.3007889154887009</v>
      </c>
      <c r="F48" s="3">
        <f t="shared" si="2"/>
        <v>-1.1007571224394634</v>
      </c>
    </row>
    <row r="49" spans="3:6" x14ac:dyDescent="0.25">
      <c r="C49" s="3">
        <v>0.39271217993713187</v>
      </c>
      <c r="D49" s="3">
        <f t="shared" si="0"/>
        <v>1.0698868240163555</v>
      </c>
      <c r="E49" s="3">
        <f t="shared" si="1"/>
        <v>1.5349434120081777</v>
      </c>
      <c r="F49" s="3">
        <f t="shared" si="2"/>
        <v>-1.5850266250988789</v>
      </c>
    </row>
    <row r="50" spans="3:6" x14ac:dyDescent="0.25">
      <c r="C50" s="3">
        <v>0.82604449598681595</v>
      </c>
      <c r="D50" s="3">
        <f t="shared" si="0"/>
        <v>5.2326806234834988</v>
      </c>
      <c r="E50" s="3">
        <f t="shared" si="1"/>
        <v>3.6163403117417494</v>
      </c>
      <c r="F50" s="3">
        <f t="shared" si="2"/>
        <v>-4.7575293374210315</v>
      </c>
    </row>
    <row r="51" spans="3:6" x14ac:dyDescent="0.25">
      <c r="C51" s="3">
        <v>0.14078188421277504</v>
      </c>
      <c r="D51" s="3">
        <f t="shared" si="0"/>
        <v>0.51006264157506165</v>
      </c>
      <c r="E51" s="3">
        <f t="shared" si="1"/>
        <v>1.2550313207875308</v>
      </c>
      <c r="F51" s="3">
        <f t="shared" si="2"/>
        <v>-1.0090439590570819</v>
      </c>
    </row>
    <row r="52" spans="3:6" x14ac:dyDescent="0.25">
      <c r="C52" s="3">
        <v>0.62724692526017034</v>
      </c>
      <c r="D52" s="3">
        <f t="shared" si="0"/>
        <v>2.1440133984815191</v>
      </c>
      <c r="E52" s="3">
        <f t="shared" si="1"/>
        <v>2.0720066992407595</v>
      </c>
      <c r="F52" s="3">
        <f t="shared" si="2"/>
        <v>-2.6210207097967264</v>
      </c>
    </row>
    <row r="53" spans="3:6" x14ac:dyDescent="0.25">
      <c r="C53" s="3">
        <v>0.55095065157017731</v>
      </c>
      <c r="D53" s="3">
        <f t="shared" si="0"/>
        <v>1.6775426357275962</v>
      </c>
      <c r="E53" s="3">
        <f t="shared" si="1"/>
        <v>1.8387713178637981</v>
      </c>
      <c r="F53" s="3">
        <f t="shared" si="2"/>
        <v>-2.1917736722865202</v>
      </c>
    </row>
  </sheetData>
  <mergeCells count="1">
    <mergeCell ref="A18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selection activeCell="M25" sqref="M25"/>
    </sheetView>
  </sheetViews>
  <sheetFormatPr defaultRowHeight="15" x14ac:dyDescent="0.25"/>
  <cols>
    <col min="2" max="2" width="12.7109375" customWidth="1"/>
    <col min="3" max="6" width="10.7109375" style="17" customWidth="1"/>
    <col min="7" max="7" width="10.7109375" style="13" customWidth="1"/>
    <col min="8" max="8" width="12.7109375" customWidth="1"/>
    <col min="9" max="9" width="10.7109375" style="3" customWidth="1"/>
    <col min="10" max="10" width="10.7109375" customWidth="1"/>
    <col min="11" max="11" width="12.7109375" customWidth="1"/>
    <col min="12" max="13" width="10.7109375" customWidth="1"/>
    <col min="14" max="15" width="12.7109375" customWidth="1"/>
    <col min="16" max="16" width="10.7109375" customWidth="1"/>
    <col min="17" max="17" width="12.7109375" customWidth="1"/>
    <col min="18" max="18" width="10.7109375" customWidth="1"/>
    <col min="20" max="20" width="12.7109375" customWidth="1"/>
    <col min="21" max="21" width="10.7109375" customWidth="1"/>
    <col min="23" max="23" width="12.7109375" customWidth="1"/>
    <col min="27" max="27" width="10.7109375" customWidth="1"/>
    <col min="28" max="28" width="12.7109375" customWidth="1"/>
    <col min="29" max="29" width="10.7109375" customWidth="1"/>
    <col min="30" max="30" width="12.7109375" customWidth="1"/>
    <col min="31" max="31" width="10.7109375" customWidth="1"/>
    <col min="32" max="32" width="12.7109375" customWidth="1"/>
    <col min="33" max="33" width="10.7109375" customWidth="1"/>
    <col min="34" max="34" width="12.7109375" customWidth="1"/>
  </cols>
  <sheetData>
    <row r="1" spans="1:29" x14ac:dyDescent="0.25">
      <c r="A1" t="s">
        <v>59</v>
      </c>
      <c r="G1" s="13" t="s">
        <v>37</v>
      </c>
      <c r="H1" s="6" t="s">
        <v>39</v>
      </c>
      <c r="K1" s="6" t="s">
        <v>42</v>
      </c>
      <c r="N1" s="6" t="s">
        <v>47</v>
      </c>
      <c r="Q1" s="6" t="s">
        <v>48</v>
      </c>
      <c r="T1" s="6" t="s">
        <v>50</v>
      </c>
      <c r="W1" s="6" t="s">
        <v>53</v>
      </c>
      <c r="AA1" s="6" t="s">
        <v>58</v>
      </c>
      <c r="AB1" s="6" t="s">
        <v>39</v>
      </c>
      <c r="AC1" s="3"/>
    </row>
    <row r="2" spans="1:29" x14ac:dyDescent="0.25">
      <c r="A2" t="s">
        <v>35</v>
      </c>
      <c r="G2" s="13">
        <f>AVERAGE(G9:G30)</f>
        <v>31.731818181818156</v>
      </c>
      <c r="H2" s="10" t="s">
        <v>40</v>
      </c>
      <c r="I2" s="24">
        <v>0.05</v>
      </c>
      <c r="J2" s="2">
        <v>0.05</v>
      </c>
      <c r="K2" s="10" t="s">
        <v>40</v>
      </c>
      <c r="L2" s="12">
        <v>0.2</v>
      </c>
      <c r="M2" s="23">
        <v>0.2</v>
      </c>
      <c r="N2" s="10" t="s">
        <v>10</v>
      </c>
      <c r="O2" s="12">
        <v>10</v>
      </c>
      <c r="P2" s="23">
        <v>10</v>
      </c>
      <c r="Q2" s="10" t="s">
        <v>10</v>
      </c>
      <c r="R2" s="12">
        <v>10</v>
      </c>
      <c r="S2" s="2">
        <v>10</v>
      </c>
      <c r="T2" s="10" t="s">
        <v>51</v>
      </c>
      <c r="U2" s="12">
        <v>19</v>
      </c>
      <c r="V2" s="2">
        <v>19</v>
      </c>
      <c r="W2" s="10" t="s">
        <v>56</v>
      </c>
      <c r="X2" s="12">
        <v>10</v>
      </c>
      <c r="Y2" s="2">
        <v>10</v>
      </c>
      <c r="AB2" s="10" t="s">
        <v>40</v>
      </c>
      <c r="AC2" s="12">
        <f>I2</f>
        <v>0.05</v>
      </c>
    </row>
    <row r="3" spans="1:29" x14ac:dyDescent="0.25">
      <c r="A3" t="s">
        <v>36</v>
      </c>
      <c r="G3" s="13" t="s">
        <v>38</v>
      </c>
      <c r="H3" s="10"/>
      <c r="I3" s="11"/>
      <c r="K3" s="10" t="s">
        <v>43</v>
      </c>
      <c r="L3" s="12">
        <v>4</v>
      </c>
      <c r="M3" s="2">
        <v>4</v>
      </c>
      <c r="N3" s="10" t="s">
        <v>40</v>
      </c>
      <c r="O3" s="12">
        <v>0.5</v>
      </c>
      <c r="P3" s="23">
        <v>0.5</v>
      </c>
      <c r="Q3" s="10" t="s">
        <v>40</v>
      </c>
      <c r="R3" s="12">
        <v>0.5</v>
      </c>
      <c r="S3" s="2">
        <v>0.5</v>
      </c>
      <c r="T3" s="10" t="s">
        <v>52</v>
      </c>
      <c r="U3" s="12">
        <v>16</v>
      </c>
      <c r="V3" s="2">
        <v>16</v>
      </c>
      <c r="W3" s="10" t="s">
        <v>52</v>
      </c>
      <c r="X3" s="12">
        <v>16</v>
      </c>
      <c r="Y3" s="2">
        <v>16</v>
      </c>
      <c r="AB3" s="10" t="s">
        <v>41</v>
      </c>
      <c r="AC3" s="11">
        <f>I5</f>
        <v>-100.81111001818779</v>
      </c>
    </row>
    <row r="4" spans="1:29" x14ac:dyDescent="0.25">
      <c r="G4" s="13">
        <f>STDEV(G9:G30)</f>
        <v>11.006421777595225</v>
      </c>
      <c r="H4" s="10"/>
      <c r="I4" s="11"/>
      <c r="K4" s="10"/>
      <c r="L4" s="11"/>
      <c r="N4" s="10"/>
      <c r="O4" s="11"/>
      <c r="Q4" s="10" t="s">
        <v>49</v>
      </c>
      <c r="R4" s="12">
        <v>2</v>
      </c>
      <c r="S4" s="2">
        <v>2</v>
      </c>
      <c r="T4" s="10"/>
      <c r="U4" s="11"/>
      <c r="W4" s="10" t="s">
        <v>54</v>
      </c>
      <c r="X4" s="12">
        <v>2</v>
      </c>
      <c r="Y4" s="2">
        <v>2</v>
      </c>
      <c r="AB4" s="10" t="s">
        <v>24</v>
      </c>
      <c r="AC4" s="12">
        <f>I6</f>
        <v>203.62222003637558</v>
      </c>
    </row>
    <row r="5" spans="1:29" x14ac:dyDescent="0.25">
      <c r="H5" s="10" t="s">
        <v>41</v>
      </c>
      <c r="I5" s="11">
        <f>SUM(I9:I30)</f>
        <v>-100.81111001818779</v>
      </c>
      <c r="K5" s="10" t="s">
        <v>41</v>
      </c>
      <c r="L5" s="11">
        <f>SUM(L9:L30)</f>
        <v>-146.60365138383651</v>
      </c>
      <c r="N5" s="10" t="s">
        <v>41</v>
      </c>
      <c r="O5" s="11">
        <f>SUM(O9:O30)</f>
        <v>-111.99315235651768</v>
      </c>
      <c r="Q5" s="10" t="s">
        <v>41</v>
      </c>
      <c r="R5" s="11">
        <f>SUM(R9:R30)</f>
        <v>-103.14468315042569</v>
      </c>
      <c r="T5" s="10" t="s">
        <v>41</v>
      </c>
      <c r="U5" s="11">
        <f>SUM(U9:U30)</f>
        <v>-90.554597525094053</v>
      </c>
      <c r="W5" s="10" t="s">
        <v>41</v>
      </c>
      <c r="X5" s="11">
        <f>SUM(X9:X30)</f>
        <v>-83.974522984240238</v>
      </c>
      <c r="Y5" s="2" t="s">
        <v>57</v>
      </c>
    </row>
    <row r="6" spans="1:29" x14ac:dyDescent="0.25">
      <c r="H6" s="10" t="s">
        <v>24</v>
      </c>
      <c r="I6" s="12">
        <f>-2*I5+2*1</f>
        <v>203.62222003637558</v>
      </c>
      <c r="K6" s="10" t="s">
        <v>24</v>
      </c>
      <c r="L6" s="12">
        <f>-2*L5+2*2</f>
        <v>297.20730276767301</v>
      </c>
      <c r="N6" s="10" t="s">
        <v>24</v>
      </c>
      <c r="O6" s="12">
        <f>-2*O5+2*2</f>
        <v>227.98630471303537</v>
      </c>
      <c r="Q6" s="10" t="s">
        <v>24</v>
      </c>
      <c r="R6" s="12">
        <f>-2*R5+2*2</f>
        <v>210.28936630085138</v>
      </c>
      <c r="T6" s="10" t="s">
        <v>24</v>
      </c>
      <c r="U6" s="12">
        <f>-2*U5+2*2</f>
        <v>185.10919505018811</v>
      </c>
      <c r="W6" s="10" t="s">
        <v>24</v>
      </c>
      <c r="X6" s="12">
        <f>-2*X5+2*2</f>
        <v>171.94904596848048</v>
      </c>
      <c r="Y6" s="13">
        <f>MIN(G9:G30)</f>
        <v>16.899999999999636</v>
      </c>
      <c r="AB6" s="6" t="s">
        <v>42</v>
      </c>
    </row>
    <row r="7" spans="1:29" x14ac:dyDescent="0.25">
      <c r="AB7" s="10" t="s">
        <v>40</v>
      </c>
      <c r="AC7" s="12">
        <f>L2</f>
        <v>0.2</v>
      </c>
    </row>
    <row r="8" spans="1:29" x14ac:dyDescent="0.25">
      <c r="B8" s="2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3" t="s">
        <v>34</v>
      </c>
      <c r="I8" s="3" t="s">
        <v>1</v>
      </c>
      <c r="L8" s="2" t="s">
        <v>1</v>
      </c>
      <c r="O8" s="2" t="s">
        <v>1</v>
      </c>
      <c r="R8" s="2" t="s">
        <v>1</v>
      </c>
      <c r="T8" s="2" t="s">
        <v>55</v>
      </c>
      <c r="U8" s="2" t="s">
        <v>1</v>
      </c>
      <c r="W8" s="2" t="s">
        <v>55</v>
      </c>
      <c r="X8" s="2" t="s">
        <v>1</v>
      </c>
      <c r="AB8" s="10" t="s">
        <v>43</v>
      </c>
      <c r="AC8" s="12">
        <f>L3</f>
        <v>4</v>
      </c>
    </row>
    <row r="9" spans="1:29" x14ac:dyDescent="0.25">
      <c r="B9" s="16">
        <v>40969</v>
      </c>
      <c r="C9" s="17">
        <v>4381</v>
      </c>
      <c r="D9" s="17">
        <v>4381</v>
      </c>
      <c r="E9" s="17">
        <v>4337.6000000000004</v>
      </c>
      <c r="F9" s="17">
        <v>4346</v>
      </c>
      <c r="G9" s="13">
        <f>D9-E9</f>
        <v>43.399999999999636</v>
      </c>
      <c r="I9" s="3">
        <f>LN($I$2)-$I$2*G9</f>
        <v>-5.1657322735539726</v>
      </c>
      <c r="L9" s="3">
        <f>LN($L$2)+$L$2*LN($L$3)+($L$2-1)*LN(G9)-($L$3*G9)^$L$2</f>
        <v>-7.1533985532269018</v>
      </c>
      <c r="O9" s="3">
        <f>LN($O$3)+$O$3*LN($O$2)-($O$3+1)*LN(G9+$O$2)</f>
        <v>-5.5085707530121359</v>
      </c>
      <c r="R9" s="3">
        <f>LN($R$3*$R$4)+($R$4-1)*LN(G9)+($R$3*$R$4)*LN($R$2)-($R$3+1)*LN(G9^$R$4+$R$2^$R$4)</f>
        <v>-5.3159281994831851</v>
      </c>
      <c r="T9" s="13">
        <f>(G9-$U$2)/$U$3</f>
        <v>1.5249999999999773</v>
      </c>
      <c r="U9" s="13">
        <f>-LN($U$3)-T9-EXP(-T9)</f>
        <v>-4.515209779104997</v>
      </c>
      <c r="W9" s="13">
        <f>(G9-$X$2)/$X$3</f>
        <v>2.0874999999999773</v>
      </c>
      <c r="X9" s="3">
        <f>LN($X$4)-LN($X$3)-($X$4+1)*LN(W9)-W9^(-$X$4)</f>
        <v>-4.5168242323540166</v>
      </c>
      <c r="AB9" s="10" t="s">
        <v>41</v>
      </c>
      <c r="AC9" s="11">
        <f>L5</f>
        <v>-146.60365138383651</v>
      </c>
    </row>
    <row r="10" spans="1:29" x14ac:dyDescent="0.25">
      <c r="B10" s="16">
        <v>40970</v>
      </c>
      <c r="C10" s="17">
        <v>4353.8999999999996</v>
      </c>
      <c r="D10" s="17">
        <v>4380.8999999999996</v>
      </c>
      <c r="E10" s="17">
        <v>4353.5</v>
      </c>
      <c r="F10" s="17">
        <v>4364.1000000000004</v>
      </c>
      <c r="G10" s="13">
        <f t="shared" ref="G10:G30" si="0">D10-E10</f>
        <v>27.399999999999636</v>
      </c>
      <c r="I10" s="3">
        <f t="shared" ref="I10:I30" si="1">LN($I$2)-$I$2*G10</f>
        <v>-4.3657322735539728</v>
      </c>
      <c r="L10" s="3">
        <f t="shared" ref="L10:L30" si="2">LN($L$2)+$L$2*LN($L$3)+($L$2-1)*LN(G10)-($L$3*G10)^$L$2</f>
        <v>-6.5389761287600585</v>
      </c>
      <c r="O10" s="3">
        <f t="shared" ref="O10:O30" si="3">LN($O$3)+$O$3*LN($O$2)-($O$3+1)*LN(G10+$O$2)</f>
        <v>-4.9743606906936364</v>
      </c>
      <c r="R10" s="3">
        <f t="shared" ref="R10:R30" si="4">LN($R$3*$R$4)+($R$4-1)*LN(G10)+($R$3*$R$4)*LN($R$2)-($R$3+1)*LN(G10^$R$4+$R$2^$R$4)</f>
        <v>-4.5060669950814241</v>
      </c>
      <c r="T10" s="13">
        <f t="shared" ref="T10:T30" si="5">(G10-$U$2)/$U$3</f>
        <v>0.52499999999997726</v>
      </c>
      <c r="U10" s="13">
        <f t="shared" ref="U10:U30" si="6">-LN($U$3)-T10-EXP(-T10)</f>
        <v>-3.8891440866065867</v>
      </c>
      <c r="W10" s="13">
        <f t="shared" ref="W10:W30" si="7">(G10-$X$2)/$X$3</f>
        <v>1.0874999999999773</v>
      </c>
      <c r="X10" s="3">
        <f t="shared" ref="X10:X30" si="8">LN($X$4)-LN($X$3)-($X$4+1)*LN(W10)-W10^(-$X$4)</f>
        <v>-3.1766402279989792</v>
      </c>
      <c r="AB10" s="10" t="s">
        <v>24</v>
      </c>
      <c r="AC10" s="12">
        <f>L6</f>
        <v>297.20730276767301</v>
      </c>
    </row>
    <row r="11" spans="1:29" x14ac:dyDescent="0.25">
      <c r="B11" s="16">
        <v>40973</v>
      </c>
      <c r="C11" s="17">
        <v>4360</v>
      </c>
      <c r="D11" s="17">
        <v>4364.2</v>
      </c>
      <c r="E11" s="17">
        <v>4343.6000000000004</v>
      </c>
      <c r="F11" s="17">
        <v>4354.2</v>
      </c>
      <c r="G11" s="13">
        <f t="shared" si="0"/>
        <v>20.599999999999454</v>
      </c>
      <c r="I11" s="3">
        <f t="shared" si="1"/>
        <v>-4.0257322735539631</v>
      </c>
      <c r="L11" s="3">
        <f t="shared" si="2"/>
        <v>-6.1689043494893365</v>
      </c>
      <c r="O11" s="3">
        <f t="shared" si="3"/>
        <v>-4.673354647500398</v>
      </c>
      <c r="R11" s="3">
        <f t="shared" si="4"/>
        <v>-4.0653915382047927</v>
      </c>
      <c r="T11" s="13">
        <f t="shared" si="5"/>
        <v>9.9999999999965894E-2</v>
      </c>
      <c r="U11" s="13">
        <f t="shared" si="6"/>
        <v>-3.7774261402757374</v>
      </c>
      <c r="W11" s="13">
        <f t="shared" si="7"/>
        <v>0.66249999999996589</v>
      </c>
      <c r="X11" s="3">
        <f t="shared" si="8"/>
        <v>-3.122628264751091</v>
      </c>
    </row>
    <row r="12" spans="1:29" x14ac:dyDescent="0.25">
      <c r="B12" s="16">
        <v>40974</v>
      </c>
      <c r="C12" s="17">
        <v>4345.6000000000004</v>
      </c>
      <c r="D12" s="17">
        <v>4346</v>
      </c>
      <c r="E12" s="17">
        <v>4293.1000000000004</v>
      </c>
      <c r="F12" s="17">
        <v>4295.5</v>
      </c>
      <c r="G12" s="13">
        <f t="shared" si="0"/>
        <v>52.899999999999636</v>
      </c>
      <c r="I12" s="3">
        <f t="shared" si="1"/>
        <v>-5.6407322735539722</v>
      </c>
      <c r="L12" s="3">
        <f t="shared" si="2"/>
        <v>-7.4250216140821088</v>
      </c>
      <c r="O12" s="3">
        <f t="shared" si="3"/>
        <v>-5.7541738796225053</v>
      </c>
      <c r="R12" s="3">
        <f t="shared" si="4"/>
        <v>-5.6868879527731746</v>
      </c>
      <c r="T12" s="13">
        <f t="shared" si="5"/>
        <v>2.1187499999999773</v>
      </c>
      <c r="U12" s="13">
        <f t="shared" si="6"/>
        <v>-5.011520484100652</v>
      </c>
      <c r="W12" s="13">
        <f t="shared" si="7"/>
        <v>2.6812499999999773</v>
      </c>
      <c r="X12" s="3">
        <f t="shared" si="8"/>
        <v>-5.1773902925611237</v>
      </c>
      <c r="AB12" s="6" t="s">
        <v>47</v>
      </c>
    </row>
    <row r="13" spans="1:29" x14ac:dyDescent="0.25">
      <c r="B13" s="16">
        <v>40975</v>
      </c>
      <c r="C13" s="17">
        <v>4285</v>
      </c>
      <c r="D13" s="17">
        <v>4285</v>
      </c>
      <c r="E13" s="17">
        <v>4234.3999999999996</v>
      </c>
      <c r="F13" s="17">
        <v>4234.3999999999996</v>
      </c>
      <c r="G13" s="13">
        <f t="shared" si="0"/>
        <v>50.600000000000364</v>
      </c>
      <c r="I13" s="3">
        <f t="shared" si="1"/>
        <v>-5.5257322735540093</v>
      </c>
      <c r="L13" s="3">
        <f t="shared" si="2"/>
        <v>-7.3636320701362372</v>
      </c>
      <c r="O13" s="3">
        <f t="shared" si="3"/>
        <v>-5.6982969736758342</v>
      </c>
      <c r="R13" s="3">
        <f t="shared" si="4"/>
        <v>-5.6027884271588508</v>
      </c>
      <c r="T13" s="13">
        <f t="shared" si="5"/>
        <v>1.9750000000000227</v>
      </c>
      <c r="U13" s="13">
        <f t="shared" si="6"/>
        <v>-4.8863500344827564</v>
      </c>
      <c r="W13" s="13">
        <f t="shared" si="7"/>
        <v>2.5375000000000227</v>
      </c>
      <c r="X13" s="3">
        <f t="shared" si="8"/>
        <v>-5.0282854545671194</v>
      </c>
      <c r="AB13" s="10" t="s">
        <v>10</v>
      </c>
      <c r="AC13" s="12">
        <f>O2</f>
        <v>10</v>
      </c>
    </row>
    <row r="14" spans="1:29" x14ac:dyDescent="0.25">
      <c r="B14" s="16">
        <v>40976</v>
      </c>
      <c r="C14" s="17">
        <v>4242.1000000000004</v>
      </c>
      <c r="D14" s="17">
        <v>4266.3</v>
      </c>
      <c r="E14" s="17">
        <v>4237.7</v>
      </c>
      <c r="F14" s="17">
        <v>4262.2</v>
      </c>
      <c r="G14" s="13">
        <f t="shared" si="0"/>
        <v>28.600000000000364</v>
      </c>
      <c r="I14" s="3">
        <f t="shared" si="1"/>
        <v>-4.4257322735540097</v>
      </c>
      <c r="L14" s="3">
        <f t="shared" si="2"/>
        <v>-6.5952935513017268</v>
      </c>
      <c r="O14" s="3">
        <f t="shared" si="3"/>
        <v>-5.0217330487691134</v>
      </c>
      <c r="R14" s="3">
        <f t="shared" si="4"/>
        <v>-4.5772389142097838</v>
      </c>
      <c r="T14" s="13">
        <f t="shared" si="5"/>
        <v>0.60000000000002274</v>
      </c>
      <c r="U14" s="13">
        <f t="shared" si="6"/>
        <v>-3.9214003583338179</v>
      </c>
      <c r="W14" s="13">
        <f t="shared" si="7"/>
        <v>1.1625000000000227</v>
      </c>
      <c r="X14" s="3">
        <f t="shared" si="8"/>
        <v>-3.2711300558392278</v>
      </c>
      <c r="AB14" s="10" t="s">
        <v>40</v>
      </c>
      <c r="AC14" s="12">
        <f>O3</f>
        <v>0.5</v>
      </c>
    </row>
    <row r="15" spans="1:29" x14ac:dyDescent="0.25">
      <c r="B15" s="16">
        <v>40977</v>
      </c>
      <c r="C15" s="17">
        <v>4270.6000000000004</v>
      </c>
      <c r="D15" s="17">
        <v>4303.7</v>
      </c>
      <c r="E15" s="17">
        <v>4270.3999999999996</v>
      </c>
      <c r="F15" s="17">
        <v>4300.5</v>
      </c>
      <c r="G15" s="13">
        <f t="shared" si="0"/>
        <v>33.300000000000182</v>
      </c>
      <c r="I15" s="3">
        <f t="shared" si="1"/>
        <v>-4.6607322735540002</v>
      </c>
      <c r="L15" s="3">
        <f t="shared" si="2"/>
        <v>-6.7967426090825676</v>
      </c>
      <c r="O15" s="3">
        <f t="shared" si="3"/>
        <v>-5.1940835865755943</v>
      </c>
      <c r="R15" s="3">
        <f t="shared" si="4"/>
        <v>-4.8380443033059741</v>
      </c>
      <c r="T15" s="13">
        <f t="shared" si="5"/>
        <v>0.89375000000001137</v>
      </c>
      <c r="U15" s="13">
        <f t="shared" si="6"/>
        <v>-4.0754573997366759</v>
      </c>
      <c r="W15" s="13">
        <f t="shared" si="7"/>
        <v>1.4562500000000114</v>
      </c>
      <c r="X15" s="3">
        <f t="shared" si="8"/>
        <v>-3.6785858628350998</v>
      </c>
      <c r="AB15" s="10" t="s">
        <v>41</v>
      </c>
      <c r="AC15" s="11">
        <f>O5</f>
        <v>-111.99315235651768</v>
      </c>
    </row>
    <row r="16" spans="1:29" x14ac:dyDescent="0.25">
      <c r="B16" s="16">
        <v>40980</v>
      </c>
      <c r="C16" s="17">
        <v>4303</v>
      </c>
      <c r="D16" s="17">
        <v>4303.6000000000004</v>
      </c>
      <c r="E16" s="17">
        <v>4285.1000000000004</v>
      </c>
      <c r="F16" s="17">
        <v>4288.2</v>
      </c>
      <c r="G16" s="13">
        <f t="shared" si="0"/>
        <v>18.5</v>
      </c>
      <c r="I16" s="3">
        <f t="shared" si="1"/>
        <v>-3.9207322735539911</v>
      </c>
      <c r="L16" s="3">
        <f t="shared" si="2"/>
        <v>-6.0314783945141084</v>
      </c>
      <c r="O16" s="3">
        <f t="shared" si="3"/>
        <v>-4.5667107649748289</v>
      </c>
      <c r="R16" s="3">
        <f t="shared" si="4"/>
        <v>-3.9174571744815161</v>
      </c>
      <c r="T16" s="13">
        <f t="shared" si="5"/>
        <v>-3.125E-2</v>
      </c>
      <c r="U16" s="13">
        <f t="shared" si="6"/>
        <v>-3.7730821297388841</v>
      </c>
      <c r="W16" s="13">
        <f t="shared" si="7"/>
        <v>0.53125</v>
      </c>
      <c r="X16" s="3">
        <f t="shared" si="8"/>
        <v>-3.7251264606050136</v>
      </c>
      <c r="AB16" s="10" t="s">
        <v>24</v>
      </c>
      <c r="AC16" s="12">
        <f>O6</f>
        <v>227.98630471303537</v>
      </c>
    </row>
    <row r="17" spans="2:29" x14ac:dyDescent="0.25">
      <c r="B17" s="16">
        <v>40981</v>
      </c>
      <c r="C17" s="17">
        <v>4294.2</v>
      </c>
      <c r="D17" s="17">
        <v>4341.8</v>
      </c>
      <c r="E17" s="17">
        <v>4293.7</v>
      </c>
      <c r="F17" s="17">
        <v>4336.5</v>
      </c>
      <c r="G17" s="13">
        <f t="shared" si="0"/>
        <v>48.100000000000364</v>
      </c>
      <c r="I17" s="3">
        <f t="shared" si="1"/>
        <v>-5.4007322735540093</v>
      </c>
      <c r="L17" s="3">
        <f t="shared" si="2"/>
        <v>-7.2939344258560936</v>
      </c>
      <c r="O17" s="3">
        <f t="shared" si="3"/>
        <v>-5.6351031298497301</v>
      </c>
      <c r="R17" s="3">
        <f t="shared" si="4"/>
        <v>-5.5074509764315511</v>
      </c>
      <c r="T17" s="13">
        <f t="shared" si="5"/>
        <v>1.8187500000000227</v>
      </c>
      <c r="U17" s="13">
        <f t="shared" si="6"/>
        <v>-4.753567131997726</v>
      </c>
      <c r="W17" s="13">
        <f t="shared" si="7"/>
        <v>2.3812500000000227</v>
      </c>
      <c r="X17" s="3">
        <f t="shared" si="8"/>
        <v>-4.8586741296258555</v>
      </c>
    </row>
    <row r="18" spans="2:29" x14ac:dyDescent="0.25">
      <c r="B18" s="16">
        <v>40982</v>
      </c>
      <c r="C18" s="17">
        <v>4348.6000000000004</v>
      </c>
      <c r="D18" s="17">
        <v>4382.6000000000004</v>
      </c>
      <c r="E18" s="17">
        <v>4348.2</v>
      </c>
      <c r="F18" s="17">
        <v>4375.6000000000004</v>
      </c>
      <c r="G18" s="13">
        <f t="shared" si="0"/>
        <v>34.400000000000546</v>
      </c>
      <c r="I18" s="3">
        <f t="shared" si="1"/>
        <v>-4.7157322735540177</v>
      </c>
      <c r="L18" s="3">
        <f t="shared" si="2"/>
        <v>-6.8400885788144183</v>
      </c>
      <c r="O18" s="3">
        <f t="shared" si="3"/>
        <v>-5.2317138382202089</v>
      </c>
      <c r="R18" s="3">
        <f t="shared" si="4"/>
        <v>-4.895213719054551</v>
      </c>
      <c r="T18" s="13">
        <f t="shared" si="5"/>
        <v>0.96250000000003411</v>
      </c>
      <c r="U18" s="13">
        <f t="shared" si="6"/>
        <v>-4.1170255715437509</v>
      </c>
      <c r="W18" s="13">
        <f t="shared" si="7"/>
        <v>1.5250000000000341</v>
      </c>
      <c r="X18" s="3">
        <f t="shared" si="8"/>
        <v>-3.7754167095091775</v>
      </c>
      <c r="AB18" s="6" t="s">
        <v>48</v>
      </c>
    </row>
    <row r="19" spans="2:29" x14ac:dyDescent="0.25">
      <c r="B19" s="16">
        <v>40983</v>
      </c>
      <c r="C19" s="17">
        <v>4371.2</v>
      </c>
      <c r="D19" s="17">
        <v>4371.2</v>
      </c>
      <c r="E19" s="17">
        <v>4354.3</v>
      </c>
      <c r="F19" s="17">
        <v>4366.8999999999996</v>
      </c>
      <c r="G19" s="13">
        <f t="shared" si="0"/>
        <v>16.899999999999636</v>
      </c>
      <c r="I19" s="3">
        <f t="shared" si="1"/>
        <v>-3.8407322735539728</v>
      </c>
      <c r="L19" s="3">
        <f t="shared" si="2"/>
        <v>-5.9167097176005194</v>
      </c>
      <c r="O19" s="3">
        <f t="shared" si="3"/>
        <v>-4.4800440639745922</v>
      </c>
      <c r="R19" s="3">
        <f t="shared" si="4"/>
        <v>-3.8023410290920188</v>
      </c>
      <c r="T19" s="13">
        <f t="shared" si="5"/>
        <v>-0.13125000000002274</v>
      </c>
      <c r="U19" s="13">
        <f t="shared" si="6"/>
        <v>-3.7815915311240644</v>
      </c>
      <c r="W19" s="13">
        <f t="shared" si="7"/>
        <v>0.43124999999997726</v>
      </c>
      <c r="X19" s="3">
        <f t="shared" si="8"/>
        <v>-4.9332612438810219</v>
      </c>
      <c r="AB19" s="10" t="s">
        <v>10</v>
      </c>
      <c r="AC19" s="12">
        <f>R2</f>
        <v>10</v>
      </c>
    </row>
    <row r="20" spans="2:29" x14ac:dyDescent="0.25">
      <c r="B20" s="16">
        <v>40984</v>
      </c>
      <c r="C20" s="17">
        <v>4367.5</v>
      </c>
      <c r="D20" s="17">
        <v>4373.5</v>
      </c>
      <c r="E20" s="17">
        <v>4354.6000000000004</v>
      </c>
      <c r="F20" s="17">
        <v>4364.7</v>
      </c>
      <c r="G20" s="13">
        <f t="shared" si="0"/>
        <v>18.899999999999636</v>
      </c>
      <c r="I20" s="3">
        <f t="shared" si="1"/>
        <v>-3.9407322735539729</v>
      </c>
      <c r="L20" s="3">
        <f t="shared" si="2"/>
        <v>-6.0587314087977369</v>
      </c>
      <c r="O20" s="3">
        <f t="shared" si="3"/>
        <v>-4.5876170267404834</v>
      </c>
      <c r="R20" s="3">
        <f t="shared" si="4"/>
        <v>-3.9459671908614737</v>
      </c>
      <c r="T20" s="13">
        <f t="shared" si="5"/>
        <v>-6.2500000000227374E-3</v>
      </c>
      <c r="U20" s="13">
        <f t="shared" si="6"/>
        <v>-3.7726082942435433</v>
      </c>
      <c r="W20" s="13">
        <f t="shared" si="7"/>
        <v>0.55624999999997726</v>
      </c>
      <c r="X20" s="3">
        <f t="shared" si="8"/>
        <v>-3.5517443674019074</v>
      </c>
      <c r="AB20" s="10" t="s">
        <v>40</v>
      </c>
      <c r="AC20" s="12">
        <f>R3</f>
        <v>0.5</v>
      </c>
    </row>
    <row r="21" spans="2:29" x14ac:dyDescent="0.25">
      <c r="B21" s="16">
        <v>40987</v>
      </c>
      <c r="C21" s="17">
        <v>4370.6000000000004</v>
      </c>
      <c r="D21" s="17">
        <v>4397.8999999999996</v>
      </c>
      <c r="E21" s="17">
        <v>4369.8</v>
      </c>
      <c r="F21" s="17">
        <v>4381.2</v>
      </c>
      <c r="G21" s="13">
        <f t="shared" si="0"/>
        <v>28.099999999999454</v>
      </c>
      <c r="I21" s="3">
        <f t="shared" si="1"/>
        <v>-4.4007322735539631</v>
      </c>
      <c r="L21" s="3">
        <f t="shared" si="2"/>
        <v>-6.5720977351633678</v>
      </c>
      <c r="O21" s="3">
        <f t="shared" si="3"/>
        <v>-5.0021760572618836</v>
      </c>
      <c r="R21" s="3">
        <f t="shared" si="4"/>
        <v>-4.5478200773267199</v>
      </c>
      <c r="T21" s="13">
        <f t="shared" si="5"/>
        <v>0.56874999999996589</v>
      </c>
      <c r="U21" s="13">
        <f t="shared" si="6"/>
        <v>-3.9075715097385748</v>
      </c>
      <c r="W21" s="13">
        <f t="shared" si="7"/>
        <v>1.1312499999999659</v>
      </c>
      <c r="X21" s="3">
        <f t="shared" si="8"/>
        <v>-3.2308281184409702</v>
      </c>
      <c r="AB21" s="10" t="s">
        <v>49</v>
      </c>
      <c r="AC21" s="12">
        <f>R4</f>
        <v>2</v>
      </c>
    </row>
    <row r="22" spans="2:29" x14ac:dyDescent="0.25">
      <c r="B22" s="16">
        <v>40988</v>
      </c>
      <c r="C22" s="17">
        <v>4382.8</v>
      </c>
      <c r="D22" s="17">
        <v>4383</v>
      </c>
      <c r="E22" s="17">
        <v>4355</v>
      </c>
      <c r="F22" s="17">
        <v>4365.6000000000004</v>
      </c>
      <c r="G22" s="13">
        <f t="shared" si="0"/>
        <v>28</v>
      </c>
      <c r="I22" s="3">
        <f t="shared" si="1"/>
        <v>-4.3957322735539908</v>
      </c>
      <c r="L22" s="3">
        <f t="shared" si="2"/>
        <v>-6.5674129625971638</v>
      </c>
      <c r="O22" s="3">
        <f t="shared" si="3"/>
        <v>-4.9982338736525005</v>
      </c>
      <c r="R22" s="3">
        <f t="shared" si="4"/>
        <v>-4.5418959907872161</v>
      </c>
      <c r="T22" s="13">
        <f t="shared" si="5"/>
        <v>0.5625</v>
      </c>
      <c r="U22" s="13">
        <f t="shared" si="6"/>
        <v>-3.9048715469707043</v>
      </c>
      <c r="W22" s="13">
        <f t="shared" si="7"/>
        <v>1.125</v>
      </c>
      <c r="X22" s="3">
        <f t="shared" si="8"/>
        <v>-3.2229141054391093</v>
      </c>
      <c r="AB22" s="10" t="s">
        <v>41</v>
      </c>
      <c r="AC22" s="11">
        <f>R5</f>
        <v>-103.14468315042569</v>
      </c>
    </row>
    <row r="23" spans="2:29" x14ac:dyDescent="0.25">
      <c r="B23" s="16">
        <v>40989</v>
      </c>
      <c r="C23" s="17">
        <v>4357</v>
      </c>
      <c r="D23" s="17">
        <v>4365.6000000000004</v>
      </c>
      <c r="E23" s="17">
        <v>4334.3999999999996</v>
      </c>
      <c r="F23" s="17">
        <v>4347</v>
      </c>
      <c r="G23" s="13">
        <f t="shared" si="0"/>
        <v>31.200000000000728</v>
      </c>
      <c r="I23" s="3">
        <f t="shared" si="1"/>
        <v>-4.5557322735540273</v>
      </c>
      <c r="L23" s="3">
        <f t="shared" si="2"/>
        <v>-6.7102002931389908</v>
      </c>
      <c r="O23" s="3">
        <f t="shared" si="3"/>
        <v>-5.1195120185961702</v>
      </c>
      <c r="R23" s="3">
        <f t="shared" si="4"/>
        <v>-4.7249323979124238</v>
      </c>
      <c r="T23" s="13">
        <f t="shared" si="5"/>
        <v>0.76250000000004547</v>
      </c>
      <c r="U23" s="13">
        <f t="shared" si="6"/>
        <v>-4.0015874434226539</v>
      </c>
      <c r="W23" s="13">
        <f t="shared" si="7"/>
        <v>1.3250000000000455</v>
      </c>
      <c r="X23" s="3">
        <f t="shared" si="8"/>
        <v>-3.4932766416035701</v>
      </c>
      <c r="AB23" s="10" t="s">
        <v>24</v>
      </c>
      <c r="AC23" s="12">
        <f>R6</f>
        <v>210.28936630085138</v>
      </c>
    </row>
    <row r="24" spans="2:29" x14ac:dyDescent="0.25">
      <c r="B24" s="16">
        <v>40990</v>
      </c>
      <c r="C24" s="17">
        <v>4344.7</v>
      </c>
      <c r="D24" s="17">
        <v>4373.2</v>
      </c>
      <c r="E24" s="17">
        <v>4343.8999999999996</v>
      </c>
      <c r="F24" s="17">
        <v>4364.8999999999996</v>
      </c>
      <c r="G24" s="13">
        <f t="shared" si="0"/>
        <v>29.300000000000182</v>
      </c>
      <c r="I24" s="3">
        <f t="shared" si="1"/>
        <v>-4.460732273554</v>
      </c>
      <c r="L24" s="3">
        <f t="shared" si="2"/>
        <v>-6.6271475879990209</v>
      </c>
      <c r="O24" s="3">
        <f t="shared" si="3"/>
        <v>-5.048691412375752</v>
      </c>
      <c r="R24" s="3">
        <f t="shared" si="4"/>
        <v>-4.6178660851775852</v>
      </c>
      <c r="T24" s="13">
        <f t="shared" si="5"/>
        <v>0.64375000000001137</v>
      </c>
      <c r="U24" s="13">
        <f t="shared" si="6"/>
        <v>-3.9416575025874656</v>
      </c>
      <c r="W24" s="13">
        <f t="shared" si="7"/>
        <v>1.2062500000000114</v>
      </c>
      <c r="X24" s="3">
        <f t="shared" si="8"/>
        <v>-3.3292574349553696</v>
      </c>
    </row>
    <row r="25" spans="2:29" x14ac:dyDescent="0.25">
      <c r="B25" s="16">
        <v>40991</v>
      </c>
      <c r="C25" s="17">
        <v>4354.7</v>
      </c>
      <c r="D25" s="17">
        <v>4366.8999999999996</v>
      </c>
      <c r="E25" s="17">
        <v>4329.3</v>
      </c>
      <c r="F25" s="17">
        <v>4360.7</v>
      </c>
      <c r="G25" s="13">
        <f t="shared" si="0"/>
        <v>37.599999999999454</v>
      </c>
      <c r="I25" s="3">
        <f t="shared" si="1"/>
        <v>-4.8757322735539637</v>
      </c>
      <c r="L25" s="3">
        <f t="shared" si="2"/>
        <v>-6.9593034980298469</v>
      </c>
      <c r="O25" s="3">
        <f t="shared" si="3"/>
        <v>-5.336103775918966</v>
      </c>
      <c r="R25" s="3">
        <f t="shared" si="4"/>
        <v>-5.0539387080442806</v>
      </c>
      <c r="T25" s="13">
        <f t="shared" si="5"/>
        <v>1.1624999999999659</v>
      </c>
      <c r="U25" s="13">
        <f t="shared" si="6"/>
        <v>-4.2477921664986118</v>
      </c>
      <c r="W25" s="13">
        <f t="shared" si="7"/>
        <v>1.7249999999999659</v>
      </c>
      <c r="X25" s="3">
        <f t="shared" si="8"/>
        <v>-4.0511865452616638</v>
      </c>
      <c r="AB25" s="6" t="s">
        <v>50</v>
      </c>
    </row>
    <row r="26" spans="2:29" x14ac:dyDescent="0.25">
      <c r="B26" s="16">
        <v>40994</v>
      </c>
      <c r="C26" s="17">
        <v>4360.2</v>
      </c>
      <c r="D26" s="17">
        <v>4380.7</v>
      </c>
      <c r="E26" s="17">
        <v>4355.2</v>
      </c>
      <c r="F26" s="17">
        <v>4355.2</v>
      </c>
      <c r="G26" s="13">
        <f t="shared" si="0"/>
        <v>25.5</v>
      </c>
      <c r="I26" s="3">
        <f t="shared" si="1"/>
        <v>-4.2707322735539908</v>
      </c>
      <c r="L26" s="3">
        <f t="shared" si="2"/>
        <v>-6.4449763500739543</v>
      </c>
      <c r="O26" s="3">
        <f t="shared" si="3"/>
        <v>-4.8961536787849766</v>
      </c>
      <c r="R26" s="3">
        <f t="shared" si="4"/>
        <v>-4.3893461813222885</v>
      </c>
      <c r="T26" s="13">
        <f t="shared" si="5"/>
        <v>0.40625</v>
      </c>
      <c r="U26" s="13">
        <f t="shared" si="6"/>
        <v>-3.8449823329432689</v>
      </c>
      <c r="W26" s="13">
        <f t="shared" si="7"/>
        <v>0.96875</v>
      </c>
      <c r="X26" s="3">
        <f t="shared" si="8"/>
        <v>-3.0497521584946798</v>
      </c>
      <c r="AB26" s="10" t="s">
        <v>51</v>
      </c>
      <c r="AC26" s="12">
        <f>U2</f>
        <v>19</v>
      </c>
    </row>
    <row r="27" spans="2:29" x14ac:dyDescent="0.25">
      <c r="B27" s="16">
        <v>40995</v>
      </c>
      <c r="C27" s="17">
        <v>4364.8999999999996</v>
      </c>
      <c r="D27" s="17">
        <v>4397.8999999999996</v>
      </c>
      <c r="E27" s="17">
        <v>4364.8999999999996</v>
      </c>
      <c r="F27" s="17">
        <v>4391.6000000000004</v>
      </c>
      <c r="G27" s="13">
        <f t="shared" si="0"/>
        <v>33</v>
      </c>
      <c r="I27" s="3">
        <f t="shared" si="1"/>
        <v>-4.6457322735539908</v>
      </c>
      <c r="L27" s="3">
        <f t="shared" si="2"/>
        <v>-6.7846923698447732</v>
      </c>
      <c r="O27" s="3">
        <f t="shared" si="3"/>
        <v>-5.1836548076032658</v>
      </c>
      <c r="R27" s="3">
        <f t="shared" si="4"/>
        <v>-4.822209190575645</v>
      </c>
      <c r="T27" s="13">
        <f t="shared" si="5"/>
        <v>0.875</v>
      </c>
      <c r="U27" s="13">
        <f t="shared" si="6"/>
        <v>-4.0644507419182894</v>
      </c>
      <c r="W27" s="13">
        <f t="shared" si="7"/>
        <v>1.4375</v>
      </c>
      <c r="X27" s="3">
        <f t="shared" si="8"/>
        <v>-3.6520899698178848</v>
      </c>
      <c r="AB27" s="10" t="s">
        <v>52</v>
      </c>
      <c r="AC27" s="12">
        <f>U3</f>
        <v>16</v>
      </c>
    </row>
    <row r="28" spans="2:29" x14ac:dyDescent="0.25">
      <c r="B28" s="16">
        <v>40996</v>
      </c>
      <c r="C28" s="17">
        <v>4388.3999999999996</v>
      </c>
      <c r="D28" s="17">
        <v>4433.6000000000004</v>
      </c>
      <c r="E28" s="17">
        <v>4384.8</v>
      </c>
      <c r="F28" s="17">
        <v>4431.5</v>
      </c>
      <c r="G28" s="13">
        <f t="shared" si="0"/>
        <v>48.800000000000182</v>
      </c>
      <c r="I28" s="3">
        <f t="shared" si="1"/>
        <v>-5.4357322735540006</v>
      </c>
      <c r="L28" s="3">
        <f t="shared" si="2"/>
        <v>-7.3137782766152952</v>
      </c>
      <c r="O28" s="3">
        <f t="shared" si="3"/>
        <v>-5.6530674164197983</v>
      </c>
      <c r="R28" s="3">
        <f t="shared" si="4"/>
        <v>-5.5345760678635729</v>
      </c>
      <c r="T28" s="13">
        <f t="shared" si="5"/>
        <v>1.8625000000000114</v>
      </c>
      <c r="U28" s="13">
        <f t="shared" si="6"/>
        <v>-4.7903726571036938</v>
      </c>
      <c r="W28" s="13">
        <f t="shared" si="7"/>
        <v>2.4250000000000114</v>
      </c>
      <c r="X28" s="3">
        <f t="shared" si="8"/>
        <v>-4.9069860670216388</v>
      </c>
      <c r="AB28" s="10" t="s">
        <v>41</v>
      </c>
      <c r="AC28" s="11">
        <f>U5</f>
        <v>-90.554597525094053</v>
      </c>
    </row>
    <row r="29" spans="2:29" x14ac:dyDescent="0.25">
      <c r="B29" s="16">
        <v>40997</v>
      </c>
      <c r="C29" s="17">
        <v>4427.6000000000004</v>
      </c>
      <c r="D29" s="17">
        <v>4434.5</v>
      </c>
      <c r="E29" s="17">
        <v>4414.6000000000004</v>
      </c>
      <c r="F29" s="17">
        <v>4422</v>
      </c>
      <c r="G29" s="13">
        <f t="shared" si="0"/>
        <v>19.899999999999636</v>
      </c>
      <c r="I29" s="3">
        <f t="shared" si="1"/>
        <v>-3.9907322735539728</v>
      </c>
      <c r="L29" s="3">
        <f t="shared" si="2"/>
        <v>-6.1245966257274871</v>
      </c>
      <c r="O29" s="3">
        <f t="shared" si="3"/>
        <v>-4.6386423546578648</v>
      </c>
      <c r="R29" s="3">
        <f t="shared" si="4"/>
        <v>-4.0165893069935024</v>
      </c>
      <c r="T29" s="13">
        <f t="shared" si="5"/>
        <v>5.6249999999977263E-2</v>
      </c>
      <c r="U29" s="13">
        <f t="shared" si="6"/>
        <v>-3.7741415028918395</v>
      </c>
      <c r="W29" s="13">
        <f t="shared" si="7"/>
        <v>0.61874999999997726</v>
      </c>
      <c r="X29" s="3">
        <f t="shared" si="8"/>
        <v>-3.2512580159363331</v>
      </c>
      <c r="AB29" s="10" t="s">
        <v>24</v>
      </c>
      <c r="AC29" s="12">
        <f>U6</f>
        <v>185.10919505018811</v>
      </c>
    </row>
    <row r="30" spans="2:29" x14ac:dyDescent="0.25">
      <c r="B30" s="16">
        <v>40998</v>
      </c>
      <c r="C30" s="17">
        <v>4423.8999999999996</v>
      </c>
      <c r="D30" s="17">
        <v>4443</v>
      </c>
      <c r="E30" s="17">
        <v>4419.8999999999996</v>
      </c>
      <c r="F30" s="17">
        <v>4420</v>
      </c>
      <c r="G30" s="13">
        <f t="shared" si="0"/>
        <v>23.100000000000364</v>
      </c>
      <c r="I30" s="3">
        <f t="shared" si="1"/>
        <v>-4.1507322735540093</v>
      </c>
      <c r="L30" s="3">
        <f t="shared" si="2"/>
        <v>-6.3165342829847404</v>
      </c>
      <c r="O30" s="3">
        <f t="shared" si="3"/>
        <v>-4.7911545576374639</v>
      </c>
      <c r="R30" s="3">
        <f t="shared" si="4"/>
        <v>-4.2347327242841573</v>
      </c>
      <c r="T30" s="13">
        <f t="shared" si="5"/>
        <v>0.25625000000002274</v>
      </c>
      <c r="U30" s="13">
        <f t="shared" si="6"/>
        <v>-3.8027871797297572</v>
      </c>
      <c r="W30" s="13">
        <f t="shared" si="7"/>
        <v>0.81875000000002274</v>
      </c>
      <c r="X30" s="3">
        <f t="shared" si="8"/>
        <v>-2.9712666253393998</v>
      </c>
    </row>
    <row r="31" spans="2:29" x14ac:dyDescent="0.25">
      <c r="AB31" s="6" t="s">
        <v>53</v>
      </c>
    </row>
    <row r="32" spans="2:29" x14ac:dyDescent="0.25">
      <c r="AB32" s="10" t="s">
        <v>56</v>
      </c>
      <c r="AC32" s="12">
        <f>X2</f>
        <v>10</v>
      </c>
    </row>
    <row r="33" spans="2:29" ht="15.75" thickBot="1" x14ac:dyDescent="0.3">
      <c r="B33" s="2" t="s">
        <v>34</v>
      </c>
      <c r="C33" s="17" t="s">
        <v>44</v>
      </c>
      <c r="AB33" s="10" t="s">
        <v>52</v>
      </c>
      <c r="AC33" s="12">
        <f>X4</f>
        <v>2</v>
      </c>
    </row>
    <row r="34" spans="2:29" x14ac:dyDescent="0.25">
      <c r="B34" s="17">
        <v>43.399999999999636</v>
      </c>
      <c r="C34" s="17">
        <v>20</v>
      </c>
      <c r="E34" s="21" t="s">
        <v>44</v>
      </c>
      <c r="F34" s="21" t="s">
        <v>46</v>
      </c>
      <c r="AB34" s="10" t="s">
        <v>54</v>
      </c>
      <c r="AC34" s="12">
        <f>X4</f>
        <v>2</v>
      </c>
    </row>
    <row r="35" spans="2:29" x14ac:dyDescent="0.25">
      <c r="B35" s="17">
        <v>27.399999999999636</v>
      </c>
      <c r="C35" s="17">
        <v>25</v>
      </c>
      <c r="E35" s="18">
        <v>20</v>
      </c>
      <c r="F35" s="19">
        <v>4</v>
      </c>
      <c r="AB35" s="10" t="s">
        <v>41</v>
      </c>
      <c r="AC35" s="11">
        <f>X5</f>
        <v>-83.974522984240238</v>
      </c>
    </row>
    <row r="36" spans="2:29" x14ac:dyDescent="0.25">
      <c r="B36" s="17">
        <v>20.599999999999454</v>
      </c>
      <c r="C36" s="17">
        <v>30</v>
      </c>
      <c r="E36" s="18">
        <v>25</v>
      </c>
      <c r="F36" s="19">
        <v>2</v>
      </c>
      <c r="AB36" s="10" t="s">
        <v>24</v>
      </c>
      <c r="AC36" s="12">
        <f>X6</f>
        <v>171.94904596848048</v>
      </c>
    </row>
    <row r="37" spans="2:29" x14ac:dyDescent="0.25">
      <c r="B37" s="17">
        <v>52.899999999999636</v>
      </c>
      <c r="C37" s="17">
        <v>35</v>
      </c>
      <c r="E37" s="18">
        <v>30</v>
      </c>
      <c r="F37" s="19">
        <v>6</v>
      </c>
    </row>
    <row r="38" spans="2:29" x14ac:dyDescent="0.25">
      <c r="B38" s="17">
        <v>50.600000000000364</v>
      </c>
      <c r="C38" s="17">
        <v>40</v>
      </c>
      <c r="E38" s="18">
        <v>35</v>
      </c>
      <c r="F38" s="19">
        <v>4</v>
      </c>
    </row>
    <row r="39" spans="2:29" x14ac:dyDescent="0.25">
      <c r="B39" s="17">
        <v>28.600000000000364</v>
      </c>
      <c r="C39" s="17">
        <v>45</v>
      </c>
      <c r="E39" s="18">
        <v>40</v>
      </c>
      <c r="F39" s="19">
        <v>1</v>
      </c>
    </row>
    <row r="40" spans="2:29" x14ac:dyDescent="0.25">
      <c r="B40" s="17">
        <v>33.300000000000182</v>
      </c>
      <c r="C40" s="17">
        <v>50</v>
      </c>
      <c r="E40" s="18">
        <v>45</v>
      </c>
      <c r="F40" s="19">
        <v>1</v>
      </c>
    </row>
    <row r="41" spans="2:29" x14ac:dyDescent="0.25">
      <c r="B41" s="17">
        <v>18.5</v>
      </c>
      <c r="C41" s="17">
        <v>55</v>
      </c>
      <c r="E41" s="18">
        <v>50</v>
      </c>
      <c r="F41" s="19">
        <v>2</v>
      </c>
    </row>
    <row r="42" spans="2:29" x14ac:dyDescent="0.25">
      <c r="B42" s="17">
        <v>48.100000000000364</v>
      </c>
      <c r="E42" s="18">
        <v>55</v>
      </c>
      <c r="F42" s="19">
        <v>2</v>
      </c>
    </row>
    <row r="43" spans="2:29" ht="15.75" thickBot="1" x14ac:dyDescent="0.3">
      <c r="B43" s="17">
        <v>34.400000000000546</v>
      </c>
      <c r="E43" s="20" t="s">
        <v>45</v>
      </c>
      <c r="F43" s="20">
        <v>0</v>
      </c>
    </row>
    <row r="44" spans="2:29" x14ac:dyDescent="0.25">
      <c r="B44" s="17">
        <v>16.899999999999636</v>
      </c>
    </row>
    <row r="45" spans="2:29" x14ac:dyDescent="0.25">
      <c r="B45" s="17">
        <v>18.899999999999636</v>
      </c>
    </row>
    <row r="46" spans="2:29" x14ac:dyDescent="0.25">
      <c r="B46" s="17">
        <v>28.099999999999454</v>
      </c>
    </row>
    <row r="47" spans="2:29" x14ac:dyDescent="0.25">
      <c r="B47" s="17">
        <v>28</v>
      </c>
    </row>
    <row r="48" spans="2:29" x14ac:dyDescent="0.25">
      <c r="B48" s="17">
        <v>31.200000000000728</v>
      </c>
    </row>
    <row r="49" spans="2:6" x14ac:dyDescent="0.25">
      <c r="B49" s="17">
        <v>29.300000000000182</v>
      </c>
    </row>
    <row r="50" spans="2:6" x14ac:dyDescent="0.25">
      <c r="B50" s="17">
        <v>37.599999999999454</v>
      </c>
    </row>
    <row r="51" spans="2:6" x14ac:dyDescent="0.25">
      <c r="B51" s="17">
        <v>25.5</v>
      </c>
    </row>
    <row r="52" spans="2:6" x14ac:dyDescent="0.25">
      <c r="B52" s="17">
        <v>33</v>
      </c>
    </row>
    <row r="53" spans="2:6" x14ac:dyDescent="0.25">
      <c r="B53" s="17">
        <v>48.800000000000182</v>
      </c>
    </row>
    <row r="54" spans="2:6" x14ac:dyDescent="0.25">
      <c r="B54" s="17">
        <v>19.899999999999636</v>
      </c>
    </row>
    <row r="55" spans="2:6" x14ac:dyDescent="0.25">
      <c r="B55" s="17">
        <v>23.100000000000364</v>
      </c>
    </row>
    <row r="57" spans="2:6" x14ac:dyDescent="0.25">
      <c r="B57" s="22"/>
      <c r="C57" s="2"/>
      <c r="D57" s="2"/>
      <c r="E57" s="2"/>
      <c r="F57" s="2"/>
    </row>
    <row r="58" spans="2:6" x14ac:dyDescent="0.25">
      <c r="B58" s="22"/>
      <c r="C58" s="2"/>
      <c r="D58" s="2"/>
      <c r="E58" s="2"/>
      <c r="F58" s="2"/>
    </row>
    <row r="59" spans="2:6" x14ac:dyDescent="0.25">
      <c r="B59" s="22"/>
      <c r="C59" s="2"/>
      <c r="D59" s="2"/>
      <c r="E59" s="2"/>
      <c r="F59" s="2"/>
    </row>
    <row r="60" spans="2:6" x14ac:dyDescent="0.25">
      <c r="B60" s="22"/>
      <c r="C60" s="2"/>
      <c r="D60" s="2"/>
      <c r="E60" s="2"/>
      <c r="F60" s="2"/>
    </row>
    <row r="61" spans="2:6" x14ac:dyDescent="0.25">
      <c r="B61" s="22"/>
      <c r="C61" s="2"/>
      <c r="D61" s="2"/>
      <c r="E61" s="2"/>
      <c r="F61" s="2"/>
    </row>
    <row r="62" spans="2:6" x14ac:dyDescent="0.25">
      <c r="B62" s="22"/>
      <c r="C62" s="2"/>
      <c r="D62" s="2"/>
      <c r="E62" s="2"/>
      <c r="F62" s="2"/>
    </row>
    <row r="63" spans="2:6" x14ac:dyDescent="0.25">
      <c r="B63" s="22"/>
      <c r="C63" s="2"/>
      <c r="D63" s="2"/>
      <c r="E63" s="2"/>
      <c r="F63" s="2"/>
    </row>
    <row r="64" spans="2:6" x14ac:dyDescent="0.25">
      <c r="B64" s="22"/>
      <c r="C64" s="2"/>
      <c r="D64" s="2"/>
      <c r="E64" s="2"/>
      <c r="F64" s="2"/>
    </row>
    <row r="65" spans="2:6" x14ac:dyDescent="0.25">
      <c r="B65" s="22"/>
      <c r="C65" s="2"/>
      <c r="D65" s="2"/>
      <c r="E65" s="2"/>
      <c r="F65" s="2"/>
    </row>
    <row r="66" spans="2:6" x14ac:dyDescent="0.25">
      <c r="B66" s="22"/>
      <c r="C66" s="2"/>
      <c r="D66" s="2"/>
      <c r="E66" s="2"/>
      <c r="F66" s="2"/>
    </row>
    <row r="67" spans="2:6" x14ac:dyDescent="0.25">
      <c r="B67" s="22"/>
      <c r="C67" s="2"/>
      <c r="D67" s="2"/>
      <c r="E67" s="2"/>
      <c r="F67" s="2"/>
    </row>
    <row r="68" spans="2:6" x14ac:dyDescent="0.25">
      <c r="B68" s="22"/>
      <c r="C68" s="2"/>
      <c r="D68" s="2"/>
      <c r="E68" s="2"/>
      <c r="F68" s="2"/>
    </row>
    <row r="69" spans="2:6" x14ac:dyDescent="0.25">
      <c r="B69" s="22"/>
      <c r="C69" s="2"/>
      <c r="D69" s="2"/>
      <c r="E69" s="2"/>
      <c r="F69" s="2"/>
    </row>
    <row r="70" spans="2:6" x14ac:dyDescent="0.25">
      <c r="B70" s="22"/>
      <c r="C70" s="2"/>
      <c r="D70" s="2"/>
      <c r="E70" s="2"/>
      <c r="F70" s="2"/>
    </row>
    <row r="71" spans="2:6" x14ac:dyDescent="0.25">
      <c r="B71" s="22"/>
      <c r="C71" s="2"/>
      <c r="D71" s="2"/>
      <c r="E71" s="2"/>
      <c r="F71" s="2"/>
    </row>
    <row r="72" spans="2:6" x14ac:dyDescent="0.25">
      <c r="B72" s="22"/>
      <c r="C72" s="2"/>
      <c r="D72" s="2"/>
      <c r="E72" s="2"/>
      <c r="F72" s="2"/>
    </row>
    <row r="73" spans="2:6" x14ac:dyDescent="0.25">
      <c r="B73" s="22"/>
      <c r="C73" s="2"/>
      <c r="D73" s="2"/>
      <c r="E73" s="2"/>
      <c r="F73" s="2"/>
    </row>
    <row r="74" spans="2:6" x14ac:dyDescent="0.25">
      <c r="B74" s="22"/>
      <c r="C74" s="2"/>
      <c r="D74" s="2"/>
      <c r="E74" s="2"/>
      <c r="F74" s="2"/>
    </row>
    <row r="75" spans="2:6" x14ac:dyDescent="0.25">
      <c r="B75" s="22"/>
      <c r="C75" s="2"/>
      <c r="D75" s="2"/>
      <c r="E75" s="2"/>
      <c r="F75" s="2"/>
    </row>
    <row r="76" spans="2:6" x14ac:dyDescent="0.25">
      <c r="B76" s="22"/>
      <c r="C76" s="2"/>
      <c r="D76" s="2"/>
      <c r="E76" s="2"/>
      <c r="F76" s="2"/>
    </row>
    <row r="77" spans="2:6" x14ac:dyDescent="0.25">
      <c r="B77" s="22"/>
      <c r="C77" s="2"/>
      <c r="D77" s="2"/>
      <c r="E77" s="2"/>
      <c r="F77" s="2"/>
    </row>
    <row r="78" spans="2:6" x14ac:dyDescent="0.25">
      <c r="B78" s="22"/>
      <c r="C78" s="2"/>
      <c r="D78" s="2"/>
      <c r="E78" s="2"/>
      <c r="F78" s="2"/>
    </row>
    <row r="79" spans="2:6" x14ac:dyDescent="0.25">
      <c r="B79" s="22"/>
      <c r="C79" s="2"/>
      <c r="D79" s="2"/>
      <c r="E79" s="2"/>
      <c r="F79" s="2"/>
    </row>
    <row r="80" spans="2:6" x14ac:dyDescent="0.25">
      <c r="B80" s="22"/>
      <c r="C80" s="2"/>
      <c r="D80" s="2"/>
      <c r="E80" s="2"/>
      <c r="F80" s="2"/>
    </row>
    <row r="81" spans="2:6" x14ac:dyDescent="0.25">
      <c r="B81" s="22"/>
      <c r="C81" s="2"/>
      <c r="D81" s="2"/>
      <c r="E81" s="2"/>
      <c r="F81" s="2"/>
    </row>
    <row r="82" spans="2:6" x14ac:dyDescent="0.25">
      <c r="B82" s="22"/>
      <c r="C82" s="2"/>
      <c r="D82" s="2"/>
      <c r="E82" s="2"/>
      <c r="F82" s="2"/>
    </row>
    <row r="83" spans="2:6" x14ac:dyDescent="0.25">
      <c r="B83" s="22"/>
      <c r="C83" s="2"/>
      <c r="D83" s="2"/>
      <c r="E83" s="2"/>
      <c r="F83" s="2"/>
    </row>
    <row r="84" spans="2:6" x14ac:dyDescent="0.25">
      <c r="B84" s="22"/>
      <c r="C84" s="2"/>
      <c r="D84" s="2"/>
      <c r="E84" s="2"/>
      <c r="F84" s="2"/>
    </row>
    <row r="85" spans="2:6" x14ac:dyDescent="0.25">
      <c r="B85" s="22"/>
      <c r="C85" s="2"/>
      <c r="D85" s="2"/>
      <c r="E85" s="2"/>
      <c r="F85" s="2"/>
    </row>
    <row r="86" spans="2:6" x14ac:dyDescent="0.25">
      <c r="B86" s="22"/>
      <c r="C86" s="2"/>
      <c r="D86" s="2"/>
      <c r="E86" s="2"/>
      <c r="F86" s="2"/>
    </row>
    <row r="87" spans="2:6" x14ac:dyDescent="0.25">
      <c r="B87" s="22"/>
      <c r="C87" s="2"/>
      <c r="D87" s="2"/>
      <c r="E87" s="2"/>
      <c r="F87" s="2"/>
    </row>
    <row r="88" spans="2:6" x14ac:dyDescent="0.25">
      <c r="B88" s="22"/>
      <c r="C88" s="2"/>
      <c r="D88" s="2"/>
      <c r="E88" s="2"/>
      <c r="F88" s="2"/>
    </row>
    <row r="89" spans="2:6" x14ac:dyDescent="0.25">
      <c r="B89" s="22"/>
      <c r="C89" s="2"/>
      <c r="D89" s="2"/>
      <c r="E89" s="2"/>
      <c r="F89" s="2"/>
    </row>
    <row r="90" spans="2:6" x14ac:dyDescent="0.25">
      <c r="B90" s="22"/>
      <c r="C90" s="2"/>
      <c r="D90" s="2"/>
      <c r="E90" s="2"/>
      <c r="F90" s="2"/>
    </row>
    <row r="91" spans="2:6" x14ac:dyDescent="0.25">
      <c r="B91" s="22"/>
      <c r="C91" s="2"/>
      <c r="D91" s="2"/>
      <c r="E91" s="2"/>
      <c r="F91" s="2"/>
    </row>
    <row r="92" spans="2:6" x14ac:dyDescent="0.25">
      <c r="B92" s="22"/>
      <c r="C92" s="2"/>
      <c r="D92" s="2"/>
      <c r="E92" s="2"/>
      <c r="F92" s="2"/>
    </row>
    <row r="93" spans="2:6" x14ac:dyDescent="0.25">
      <c r="B93" s="22"/>
      <c r="C93" s="2"/>
      <c r="D93" s="2"/>
      <c r="E93" s="2"/>
      <c r="F93" s="2"/>
    </row>
    <row r="94" spans="2:6" x14ac:dyDescent="0.25">
      <c r="B94" s="22"/>
      <c r="C94" s="2"/>
      <c r="D94" s="2"/>
      <c r="E94" s="2"/>
      <c r="F94" s="2"/>
    </row>
    <row r="95" spans="2:6" x14ac:dyDescent="0.25">
      <c r="B95" s="22"/>
      <c r="C95" s="2"/>
      <c r="D95" s="2"/>
      <c r="E95" s="2"/>
      <c r="F95" s="2"/>
    </row>
    <row r="96" spans="2:6" x14ac:dyDescent="0.25">
      <c r="B96" s="22"/>
      <c r="C96" s="2"/>
      <c r="D96" s="2"/>
      <c r="E96" s="2"/>
      <c r="F96" s="2"/>
    </row>
    <row r="97" spans="2:6" x14ac:dyDescent="0.25">
      <c r="B97" s="22"/>
      <c r="C97" s="2"/>
      <c r="D97" s="2"/>
      <c r="E97" s="2"/>
      <c r="F97" s="2"/>
    </row>
    <row r="98" spans="2:6" x14ac:dyDescent="0.25">
      <c r="B98" s="22"/>
      <c r="C98" s="2"/>
      <c r="D98" s="2"/>
      <c r="E98" s="2"/>
      <c r="F98" s="2"/>
    </row>
    <row r="99" spans="2:6" x14ac:dyDescent="0.25">
      <c r="B99" s="22"/>
      <c r="C99" s="2"/>
      <c r="D99" s="2"/>
      <c r="E99" s="2"/>
      <c r="F99" s="2"/>
    </row>
    <row r="100" spans="2:6" x14ac:dyDescent="0.25">
      <c r="B100" s="22"/>
      <c r="C100" s="2"/>
      <c r="D100" s="2"/>
      <c r="E100" s="2"/>
      <c r="F100" s="2"/>
    </row>
    <row r="101" spans="2:6" x14ac:dyDescent="0.25">
      <c r="B101" s="22"/>
      <c r="C101" s="2"/>
      <c r="D101" s="2"/>
      <c r="E101" s="2"/>
      <c r="F101" s="2"/>
    </row>
    <row r="102" spans="2:6" x14ac:dyDescent="0.25">
      <c r="B102" s="22"/>
      <c r="C102" s="2"/>
      <c r="D102" s="2"/>
      <c r="E102" s="2"/>
      <c r="F102" s="2"/>
    </row>
    <row r="103" spans="2:6" x14ac:dyDescent="0.25">
      <c r="B103" s="22"/>
      <c r="C103" s="2"/>
      <c r="D103" s="2"/>
      <c r="E103" s="2"/>
      <c r="F103" s="2"/>
    </row>
    <row r="104" spans="2:6" x14ac:dyDescent="0.25">
      <c r="B104" s="22"/>
      <c r="C104" s="2"/>
      <c r="D104" s="2"/>
      <c r="E104" s="2"/>
      <c r="F104" s="2"/>
    </row>
    <row r="105" spans="2:6" x14ac:dyDescent="0.25">
      <c r="B105" s="22"/>
      <c r="C105" s="2"/>
      <c r="D105" s="2"/>
      <c r="E105" s="2"/>
      <c r="F105" s="2"/>
    </row>
    <row r="106" spans="2:6" x14ac:dyDescent="0.25">
      <c r="B106" s="22"/>
      <c r="C106" s="2"/>
      <c r="D106" s="2"/>
      <c r="E106" s="2"/>
      <c r="F106" s="2"/>
    </row>
    <row r="107" spans="2:6" x14ac:dyDescent="0.25">
      <c r="B107" s="22"/>
      <c r="C107" s="2"/>
      <c r="D107" s="2"/>
      <c r="E107" s="2"/>
      <c r="F107" s="2"/>
    </row>
    <row r="108" spans="2:6" x14ac:dyDescent="0.25">
      <c r="B108" s="22"/>
      <c r="C108" s="2"/>
      <c r="D108" s="2"/>
      <c r="E108" s="2"/>
      <c r="F108" s="2"/>
    </row>
    <row r="109" spans="2:6" x14ac:dyDescent="0.25">
      <c r="B109" s="22"/>
      <c r="C109" s="2"/>
      <c r="D109" s="2"/>
      <c r="E109" s="2"/>
      <c r="F109" s="2"/>
    </row>
    <row r="110" spans="2:6" x14ac:dyDescent="0.25">
      <c r="B110" s="22"/>
      <c r="C110" s="2"/>
      <c r="D110" s="2"/>
      <c r="E110" s="2"/>
      <c r="F110" s="2"/>
    </row>
    <row r="111" spans="2:6" x14ac:dyDescent="0.25">
      <c r="B111" s="22"/>
      <c r="C111" s="2"/>
      <c r="D111" s="2"/>
      <c r="E111" s="2"/>
      <c r="F111" s="2"/>
    </row>
    <row r="112" spans="2:6" x14ac:dyDescent="0.25">
      <c r="B112" s="22"/>
      <c r="C112" s="2"/>
      <c r="D112" s="2"/>
      <c r="E112" s="2"/>
      <c r="F112" s="2"/>
    </row>
    <row r="113" spans="2:6" x14ac:dyDescent="0.25">
      <c r="B113" s="22"/>
      <c r="C113" s="2"/>
      <c r="D113" s="2"/>
      <c r="E113" s="2"/>
      <c r="F113" s="2"/>
    </row>
    <row r="114" spans="2:6" x14ac:dyDescent="0.25">
      <c r="B114" s="22"/>
      <c r="C114" s="2"/>
      <c r="D114" s="2"/>
      <c r="E114" s="2"/>
      <c r="F114" s="2"/>
    </row>
    <row r="115" spans="2:6" x14ac:dyDescent="0.25">
      <c r="B115" s="22"/>
      <c r="C115" s="2"/>
      <c r="D115" s="2"/>
      <c r="E115" s="2"/>
      <c r="F115" s="2"/>
    </row>
    <row r="116" spans="2:6" x14ac:dyDescent="0.25">
      <c r="B116" s="22"/>
      <c r="C116" s="2"/>
      <c r="D116" s="2"/>
      <c r="E116" s="2"/>
      <c r="F116" s="2"/>
    </row>
    <row r="117" spans="2:6" x14ac:dyDescent="0.25">
      <c r="B117" s="22"/>
      <c r="C117" s="2"/>
      <c r="D117" s="2"/>
      <c r="E117" s="2"/>
      <c r="F117" s="2"/>
    </row>
    <row r="118" spans="2:6" x14ac:dyDescent="0.25">
      <c r="B118" s="22"/>
      <c r="C118" s="2"/>
      <c r="D118" s="2"/>
      <c r="E118" s="2"/>
      <c r="F118" s="2"/>
    </row>
    <row r="119" spans="2:6" x14ac:dyDescent="0.25">
      <c r="B119" s="22"/>
      <c r="C119" s="2"/>
      <c r="D119" s="2"/>
      <c r="E119" s="2"/>
      <c r="F119" s="2"/>
    </row>
  </sheetData>
  <sortState ref="B57:F119">
    <sortCondition ref="B57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workbookViewId="0">
      <selection activeCell="E25" sqref="E25"/>
    </sheetView>
  </sheetViews>
  <sheetFormatPr defaultRowHeight="15" x14ac:dyDescent="0.25"/>
  <cols>
    <col min="2" max="2" width="12.7109375" customWidth="1"/>
    <col min="3" max="6" width="10.7109375" style="17" customWidth="1"/>
    <col min="7" max="8" width="10.7109375" style="13" customWidth="1"/>
    <col min="9" max="10" width="20.7109375" style="13" customWidth="1"/>
    <col min="11" max="11" width="10.7109375" style="13" customWidth="1"/>
    <col min="12" max="12" width="12.7109375" customWidth="1"/>
    <col min="13" max="13" width="10.7109375" style="3" customWidth="1"/>
    <col min="14" max="14" width="10.7109375" customWidth="1"/>
    <col min="15" max="15" width="12.7109375" customWidth="1"/>
    <col min="16" max="17" width="10.7109375" customWidth="1"/>
    <col min="18" max="18" width="12.7109375" customWidth="1"/>
    <col min="19" max="19" width="15.7109375" customWidth="1"/>
    <col min="20" max="20" width="10.7109375" customWidth="1"/>
    <col min="21" max="21" width="12.7109375" customWidth="1"/>
    <col min="22" max="22" width="10.7109375" customWidth="1"/>
    <col min="24" max="24" width="12.7109375" customWidth="1"/>
    <col min="25" max="25" width="10.7109375" customWidth="1"/>
    <col min="27" max="27" width="12.7109375" customWidth="1"/>
    <col min="28" max="28" width="15.7109375" customWidth="1"/>
    <col min="31" max="31" width="10.7109375" customWidth="1"/>
    <col min="32" max="34" width="12.7109375" customWidth="1"/>
    <col min="35" max="35" width="10.7109375" customWidth="1"/>
    <col min="36" max="36" width="12.7109375" customWidth="1"/>
    <col min="37" max="37" width="10.7109375" customWidth="1"/>
    <col min="38" max="38" width="12.7109375" customWidth="1"/>
  </cols>
  <sheetData>
    <row r="1" spans="1:33" x14ac:dyDescent="0.25">
      <c r="A1" t="s">
        <v>59</v>
      </c>
      <c r="G1" s="13" t="s">
        <v>37</v>
      </c>
      <c r="L1" s="6" t="s">
        <v>39</v>
      </c>
      <c r="N1" t="s">
        <v>88</v>
      </c>
      <c r="O1" s="6" t="s">
        <v>42</v>
      </c>
      <c r="Q1" t="s">
        <v>88</v>
      </c>
      <c r="R1" s="6" t="s">
        <v>47</v>
      </c>
      <c r="T1" t="s">
        <v>88</v>
      </c>
      <c r="U1" s="6" t="s">
        <v>48</v>
      </c>
      <c r="W1" t="s">
        <v>88</v>
      </c>
      <c r="X1" s="6" t="s">
        <v>50</v>
      </c>
      <c r="Z1" t="s">
        <v>88</v>
      </c>
      <c r="AA1" s="6" t="s">
        <v>53</v>
      </c>
      <c r="AC1" t="s">
        <v>88</v>
      </c>
      <c r="AE1" s="6" t="s">
        <v>58</v>
      </c>
      <c r="AF1" s="6" t="s">
        <v>39</v>
      </c>
      <c r="AG1" s="3"/>
    </row>
    <row r="2" spans="1:33" x14ac:dyDescent="0.25">
      <c r="A2" t="s">
        <v>60</v>
      </c>
      <c r="G2" s="13">
        <f>AVERAGE(G9:G71)</f>
        <v>35.363492063492046</v>
      </c>
      <c r="L2" s="10" t="s">
        <v>40</v>
      </c>
      <c r="M2" s="5">
        <v>2.8277750354658626E-2</v>
      </c>
      <c r="N2" s="2">
        <v>0.03</v>
      </c>
      <c r="O2" s="10" t="s">
        <v>40</v>
      </c>
      <c r="P2" s="5">
        <v>2.978224212953029</v>
      </c>
      <c r="Q2" s="2">
        <v>0.25</v>
      </c>
      <c r="R2" s="10" t="s">
        <v>10</v>
      </c>
      <c r="S2" s="12">
        <v>12635998.249659531</v>
      </c>
      <c r="T2" s="2">
        <v>10</v>
      </c>
      <c r="U2" s="10" t="s">
        <v>10</v>
      </c>
      <c r="V2" s="5">
        <v>40.478931447136866</v>
      </c>
      <c r="W2" s="2">
        <v>10</v>
      </c>
      <c r="X2" s="10" t="s">
        <v>51</v>
      </c>
      <c r="Y2" s="5">
        <v>30.906666195353584</v>
      </c>
      <c r="Z2" s="2">
        <v>19</v>
      </c>
      <c r="AA2" s="10" t="s">
        <v>56</v>
      </c>
      <c r="AB2" s="5">
        <v>-5032.6777042833846</v>
      </c>
      <c r="AC2" s="2">
        <v>5</v>
      </c>
      <c r="AF2" s="10" t="s">
        <v>40</v>
      </c>
      <c r="AG2" s="5">
        <v>2.8277750354658626E-2</v>
      </c>
    </row>
    <row r="3" spans="1:33" x14ac:dyDescent="0.25">
      <c r="A3" t="s">
        <v>36</v>
      </c>
      <c r="G3" s="13" t="s">
        <v>38</v>
      </c>
      <c r="L3" s="10"/>
      <c r="M3" s="11"/>
      <c r="O3" s="10" t="s">
        <v>43</v>
      </c>
      <c r="P3" s="5">
        <v>2.5279493810381727E-2</v>
      </c>
      <c r="Q3" s="2">
        <v>0.05</v>
      </c>
      <c r="R3" s="10" t="s">
        <v>40</v>
      </c>
      <c r="S3" s="12">
        <v>336212.16041907691</v>
      </c>
      <c r="T3" s="2">
        <v>0.5</v>
      </c>
      <c r="U3" s="10" t="s">
        <v>40</v>
      </c>
      <c r="V3" s="5">
        <v>1.567253068409566</v>
      </c>
      <c r="W3" s="2">
        <v>0.5</v>
      </c>
      <c r="X3" s="10" t="s">
        <v>52</v>
      </c>
      <c r="Y3" s="5">
        <v>11.060252877620153</v>
      </c>
      <c r="Z3" s="2">
        <v>16</v>
      </c>
      <c r="AA3" s="10" t="s">
        <v>52</v>
      </c>
      <c r="AB3" s="5">
        <v>5063.5692627136223</v>
      </c>
      <c r="AC3" s="2">
        <v>4</v>
      </c>
      <c r="AF3" s="10" t="s">
        <v>41</v>
      </c>
      <c r="AG3" s="11">
        <f>M5</f>
        <v>-287.63783939173146</v>
      </c>
    </row>
    <row r="4" spans="1:33" x14ac:dyDescent="0.25">
      <c r="G4" s="13">
        <f>STDEV(G9:G71)</f>
        <v>12.431260045485569</v>
      </c>
      <c r="L4" s="10"/>
      <c r="M4" s="11"/>
      <c r="O4" s="10"/>
      <c r="P4" s="11"/>
      <c r="R4" s="10"/>
      <c r="S4" s="11"/>
      <c r="U4" s="10" t="s">
        <v>49</v>
      </c>
      <c r="V4" s="5">
        <v>4.4854645036864866</v>
      </c>
      <c r="W4" s="2">
        <v>2</v>
      </c>
      <c r="X4" s="10"/>
      <c r="Y4" s="4"/>
      <c r="AA4" s="10" t="s">
        <v>54</v>
      </c>
      <c r="AB4" s="5">
        <v>457.92316276370411</v>
      </c>
      <c r="AC4" s="2">
        <v>1</v>
      </c>
      <c r="AF4" s="10" t="s">
        <v>24</v>
      </c>
      <c r="AG4" s="12">
        <f>M6</f>
        <v>577.27567878346292</v>
      </c>
    </row>
    <row r="5" spans="1:33" x14ac:dyDescent="0.25">
      <c r="G5" s="13" t="s">
        <v>89</v>
      </c>
      <c r="L5" s="10" t="s">
        <v>41</v>
      </c>
      <c r="M5" s="11">
        <f>SUM(M9:M71)</f>
        <v>-287.63783939173146</v>
      </c>
      <c r="O5" s="10" t="s">
        <v>41</v>
      </c>
      <c r="P5" s="11">
        <f>SUM(P9:P71)</f>
        <v>-247.28331570536133</v>
      </c>
      <c r="R5" s="10" t="s">
        <v>41</v>
      </c>
      <c r="S5" s="11">
        <f>SUM(S9:S71)</f>
        <v>-287.75234968401492</v>
      </c>
      <c r="T5" s="2">
        <v>4</v>
      </c>
      <c r="U5" s="10" t="s">
        <v>41</v>
      </c>
      <c r="V5" s="11">
        <f>SUM(V9:V30)</f>
        <v>-86.408107472563017</v>
      </c>
      <c r="X5" s="10" t="s">
        <v>41</v>
      </c>
      <c r="Y5" s="11">
        <f>SUM(Y9:Y30)</f>
        <v>-86.94894371489525</v>
      </c>
      <c r="AA5" s="10" t="s">
        <v>41</v>
      </c>
      <c r="AB5" s="11">
        <f>SUM(AB9:AB30)</f>
        <v>-86.956862153893084</v>
      </c>
      <c r="AC5" s="2" t="s">
        <v>57</v>
      </c>
    </row>
    <row r="6" spans="1:33" x14ac:dyDescent="0.25">
      <c r="G6" s="13">
        <f>MIN(G9:G71)</f>
        <v>14.199999999999818</v>
      </c>
      <c r="L6" s="10" t="s">
        <v>24</v>
      </c>
      <c r="M6" s="12">
        <f>-2*M5+2*1</f>
        <v>577.27567878346292</v>
      </c>
      <c r="O6" s="10" t="s">
        <v>24</v>
      </c>
      <c r="P6" s="12">
        <f>-2*P5+2*2</f>
        <v>498.56663141072266</v>
      </c>
      <c r="R6" s="10" t="s">
        <v>24</v>
      </c>
      <c r="S6" s="12">
        <f>-2*S5+2*2</f>
        <v>579.50469936802983</v>
      </c>
      <c r="T6" s="46">
        <v>1.5</v>
      </c>
      <c r="U6" s="10" t="s">
        <v>24</v>
      </c>
      <c r="V6" s="12">
        <f>-2*V5+2*2</f>
        <v>176.81621494512603</v>
      </c>
      <c r="X6" s="10" t="s">
        <v>24</v>
      </c>
      <c r="Y6" s="12">
        <f>-2*Y5+2*2</f>
        <v>177.8978874297905</v>
      </c>
      <c r="AA6" s="10" t="s">
        <v>24</v>
      </c>
      <c r="AB6" s="12">
        <f>-2*AB5+2*2</f>
        <v>177.91372430778617</v>
      </c>
      <c r="AC6" s="13">
        <f>MIN(G9:G71)</f>
        <v>14.199999999999818</v>
      </c>
      <c r="AF6" s="6" t="s">
        <v>42</v>
      </c>
    </row>
    <row r="7" spans="1:33" ht="15.75" thickBot="1" x14ac:dyDescent="0.3">
      <c r="AF7" s="10" t="s">
        <v>40</v>
      </c>
      <c r="AG7" s="5">
        <v>2.978224212953029</v>
      </c>
    </row>
    <row r="8" spans="1:33" x14ac:dyDescent="0.25">
      <c r="B8" s="2" t="s">
        <v>29</v>
      </c>
      <c r="C8" s="17" t="s">
        <v>30</v>
      </c>
      <c r="D8" s="17" t="s">
        <v>31</v>
      </c>
      <c r="E8" s="17" t="s">
        <v>32</v>
      </c>
      <c r="F8" s="17" t="s">
        <v>33</v>
      </c>
      <c r="G8" s="13" t="s">
        <v>34</v>
      </c>
      <c r="I8" s="32" t="s">
        <v>34</v>
      </c>
      <c r="J8" s="32"/>
      <c r="M8" s="3" t="s">
        <v>1</v>
      </c>
      <c r="P8" s="2" t="s">
        <v>1</v>
      </c>
      <c r="S8" s="2" t="s">
        <v>1</v>
      </c>
      <c r="V8" s="2" t="s">
        <v>1</v>
      </c>
      <c r="X8" s="2" t="s">
        <v>55</v>
      </c>
      <c r="Y8" s="2" t="s">
        <v>1</v>
      </c>
      <c r="AA8" s="2" t="s">
        <v>55</v>
      </c>
      <c r="AB8" s="2" t="s">
        <v>1</v>
      </c>
      <c r="AF8" s="10" t="s">
        <v>43</v>
      </c>
      <c r="AG8" s="5">
        <v>2.5279493810381727E-2</v>
      </c>
    </row>
    <row r="9" spans="1:33" x14ac:dyDescent="0.25">
      <c r="B9" s="22">
        <v>40911</v>
      </c>
      <c r="C9" s="2">
        <v>4123.3</v>
      </c>
      <c r="D9" s="2">
        <v>4160.6000000000004</v>
      </c>
      <c r="E9" s="2">
        <v>4122.6000000000004</v>
      </c>
      <c r="F9" s="2">
        <v>4155.2</v>
      </c>
      <c r="G9" s="13">
        <f t="shared" ref="G9:G40" si="0">D9-E9</f>
        <v>38</v>
      </c>
      <c r="I9" s="19"/>
      <c r="J9" s="19"/>
      <c r="M9" s="3">
        <f>LN($M$2)-$M$2*G9</f>
        <v>-4.6402345035815928</v>
      </c>
      <c r="P9" s="3">
        <f>LN($P$2)+$P$2*LN($P$3)+($P$2-1)*LN(G9)-($P$3*G9)^$P$2</f>
        <v>-3.5531400621256326</v>
      </c>
      <c r="S9" s="3">
        <f>LN($S$3)+$S$3*LN($S$2)-($S$3+1)*LN(G9+$S$2)</f>
        <v>-4.6376486299559474</v>
      </c>
      <c r="T9" s="44" t="s">
        <v>99</v>
      </c>
      <c r="V9" s="3">
        <f>LN($V$3*$V$4)+($V$4-1)*LN(G9)+($V$3*$V$4)*LN($V$2)-($V$3+1)*LN(G9^$V$4+$V$2^$V$4)</f>
        <v>-3.4122058408415512</v>
      </c>
      <c r="X9" s="13">
        <f>(G9-$Y$2)/$Y$3</f>
        <v>0.6413355899845119</v>
      </c>
      <c r="Y9" s="13">
        <f>-LN($Y$3)-X9-EXP(-X9)</f>
        <v>-3.5712820976238318</v>
      </c>
      <c r="AA9" s="13">
        <f>(G9-$AB$2)/$AB$3</f>
        <v>1.0014038400979535</v>
      </c>
      <c r="AB9" s="3">
        <f>LN($AB$4)-LN($AB$3)-($AB$4+1)*LN(AA9)-AA9^(-$AB$4)</f>
        <v>-3.5729568360666368</v>
      </c>
      <c r="AC9" s="44" t="s">
        <v>90</v>
      </c>
      <c r="AF9" s="10" t="s">
        <v>41</v>
      </c>
      <c r="AG9" s="11">
        <f>P5</f>
        <v>-247.28331570536133</v>
      </c>
    </row>
    <row r="10" spans="1:33" x14ac:dyDescent="0.25">
      <c r="B10" s="22">
        <v>40912</v>
      </c>
      <c r="C10" s="2">
        <v>4175.8999999999996</v>
      </c>
      <c r="D10" s="2">
        <v>4254</v>
      </c>
      <c r="E10" s="2">
        <v>4175.7</v>
      </c>
      <c r="F10" s="2">
        <v>4239.5</v>
      </c>
      <c r="G10" s="13">
        <f t="shared" si="0"/>
        <v>78.300000000000182</v>
      </c>
      <c r="I10" s="43" t="s">
        <v>75</v>
      </c>
      <c r="J10" s="34">
        <v>35.363492063492046</v>
      </c>
      <c r="M10" s="3">
        <f t="shared" ref="M10:M71" si="1">LN($M$2)-$M$2*G10</f>
        <v>-5.7798278428743401</v>
      </c>
      <c r="P10" s="3">
        <f t="shared" ref="P10:P71" si="2">LN($P$2)+$P$2*LN($P$3)+($P$2-1)*LN(G10)-($P$3*G10)^$P$2</f>
        <v>-8.8764324055120145</v>
      </c>
      <c r="S10" s="3">
        <f t="shared" ref="S10:S71" si="3">LN($S$3)+$S$3*LN($S$2)-($S$3+1)*LN(G10+$S$2)</f>
        <v>-5.7099286150187254</v>
      </c>
      <c r="T10" s="45" t="s">
        <v>100</v>
      </c>
      <c r="V10" s="3">
        <f t="shared" ref="V10:V71" si="4">LN($V$3*$V$4)+($V$4-1)*LN(G10)+($V$3*$V$4)*LN($V$2)-($V$3+1)*LN(G10^$V$4+$V$2^$V$4)</f>
        <v>-7.1782236970264819</v>
      </c>
      <c r="X10" s="13">
        <f t="shared" ref="X10:X71" si="5">(G10-$Y$2)/$Y$3</f>
        <v>4.2850135823335966</v>
      </c>
      <c r="Y10" s="13">
        <f t="shared" ref="Y10:Y71" si="6">-LN($Y$3)-X10-EXP(-X10)</f>
        <v>-6.7021448767720013</v>
      </c>
      <c r="AA10" s="13">
        <f t="shared" ref="AA10:AA71" si="7">(G10-$AB$2)/$AB$3</f>
        <v>1.0093626529252522</v>
      </c>
      <c r="AB10" s="3">
        <f t="shared" ref="AB10:AB71" si="8">LN($AB$4)-LN($AB$3)-($AB$4+1)*LN(AA10)-AA10^(-$AB$4)</f>
        <v>-6.6938918010258464</v>
      </c>
      <c r="AC10" s="44" t="s">
        <v>91</v>
      </c>
      <c r="AF10" s="10" t="s">
        <v>24</v>
      </c>
      <c r="AG10" s="12">
        <f>P6</f>
        <v>498.56663141072266</v>
      </c>
    </row>
    <row r="11" spans="1:33" x14ac:dyDescent="0.25">
      <c r="B11" s="22">
        <v>40913</v>
      </c>
      <c r="C11" s="2">
        <v>4231.7</v>
      </c>
      <c r="D11" s="2">
        <v>4231.7</v>
      </c>
      <c r="E11" s="2">
        <v>4186.7</v>
      </c>
      <c r="F11" s="2">
        <v>4196.6000000000004</v>
      </c>
      <c r="G11" s="13">
        <f t="shared" si="0"/>
        <v>45</v>
      </c>
      <c r="I11" s="19" t="s">
        <v>76</v>
      </c>
      <c r="J11" s="33">
        <v>1.566191550644205</v>
      </c>
      <c r="M11" s="3">
        <f t="shared" si="1"/>
        <v>-4.8381787560642024</v>
      </c>
      <c r="P11" s="3">
        <f t="shared" si="2"/>
        <v>-3.7994317288345236</v>
      </c>
      <c r="S11" s="3">
        <f t="shared" si="3"/>
        <v>-4.8239009818062186</v>
      </c>
      <c r="T11" s="44" t="s">
        <v>101</v>
      </c>
      <c r="V11" s="3">
        <f t="shared" si="4"/>
        <v>-3.842392957064213</v>
      </c>
      <c r="X11" s="13">
        <f t="shared" si="5"/>
        <v>1.2742325117324891</v>
      </c>
      <c r="Y11" s="13">
        <f t="shared" si="6"/>
        <v>-3.9572358822561688</v>
      </c>
      <c r="AA11" s="13">
        <f t="shared" si="7"/>
        <v>1.0027862641622485</v>
      </c>
      <c r="AB11" s="3">
        <f t="shared" si="8"/>
        <v>-3.9597053695719526</v>
      </c>
      <c r="AC11" s="44" t="s">
        <v>92</v>
      </c>
    </row>
    <row r="12" spans="1:33" x14ac:dyDescent="0.25">
      <c r="B12" s="22">
        <v>40914</v>
      </c>
      <c r="C12" s="2">
        <v>4194.2</v>
      </c>
      <c r="D12" s="2">
        <v>4198.2</v>
      </c>
      <c r="E12" s="2">
        <v>4164</v>
      </c>
      <c r="F12" s="2">
        <v>4164.5</v>
      </c>
      <c r="G12" s="13">
        <f t="shared" si="0"/>
        <v>34.199999999999818</v>
      </c>
      <c r="I12" s="19" t="s">
        <v>77</v>
      </c>
      <c r="J12" s="33">
        <v>34.199999999999818</v>
      </c>
      <c r="M12" s="3">
        <f t="shared" si="1"/>
        <v>-4.5327790522338844</v>
      </c>
      <c r="P12" s="3">
        <f t="shared" si="2"/>
        <v>-3.5226132958877523</v>
      </c>
      <c r="S12" s="3">
        <f t="shared" si="3"/>
        <v>-4.5365401674062014</v>
      </c>
      <c r="T12" s="44" t="s">
        <v>102</v>
      </c>
      <c r="V12" s="3">
        <f t="shared" si="4"/>
        <v>-3.3263325241429769</v>
      </c>
      <c r="X12" s="13">
        <f t="shared" si="5"/>
        <v>0.29776297532130791</v>
      </c>
      <c r="Y12" s="13">
        <f t="shared" si="6"/>
        <v>-3.4435981396525417</v>
      </c>
      <c r="AA12" s="13">
        <f t="shared" si="7"/>
        <v>1.0006533813201934</v>
      </c>
      <c r="AB12" s="3">
        <f t="shared" si="8"/>
        <v>-3.4443641142596872</v>
      </c>
      <c r="AC12" s="44" t="s">
        <v>93</v>
      </c>
      <c r="AF12" s="6" t="s">
        <v>47</v>
      </c>
    </row>
    <row r="13" spans="1:33" x14ac:dyDescent="0.25">
      <c r="B13" s="22">
        <v>40917</v>
      </c>
      <c r="C13" s="2">
        <v>4170.6000000000004</v>
      </c>
      <c r="D13" s="2">
        <v>4183.8</v>
      </c>
      <c r="E13" s="2">
        <v>4145.1000000000004</v>
      </c>
      <c r="F13" s="2">
        <v>4161.5</v>
      </c>
      <c r="G13" s="13">
        <f t="shared" si="0"/>
        <v>38.699999999999818</v>
      </c>
      <c r="I13" s="19" t="s">
        <v>78</v>
      </c>
      <c r="J13" s="33">
        <v>25.5</v>
      </c>
      <c r="M13" s="3">
        <f t="shared" si="1"/>
        <v>-4.6600289288298482</v>
      </c>
      <c r="P13" s="3">
        <f t="shared" si="2"/>
        <v>-3.5665980706026867</v>
      </c>
      <c r="S13" s="3">
        <f t="shared" si="3"/>
        <v>-4.6562738697975874</v>
      </c>
      <c r="T13" s="44" t="s">
        <v>103</v>
      </c>
      <c r="V13" s="3">
        <f t="shared" si="4"/>
        <v>-3.4410008353232016</v>
      </c>
      <c r="X13" s="13">
        <f t="shared" si="5"/>
        <v>0.70462528215929321</v>
      </c>
      <c r="Y13" s="13">
        <f t="shared" si="6"/>
        <v>-3.6022769024012975</v>
      </c>
      <c r="AA13" s="13">
        <f t="shared" si="7"/>
        <v>1.001542082504383</v>
      </c>
      <c r="AB13" s="3">
        <f t="shared" si="8"/>
        <v>-3.6040843525066357</v>
      </c>
      <c r="AC13" s="44" t="s">
        <v>94</v>
      </c>
      <c r="AF13" s="10" t="s">
        <v>10</v>
      </c>
      <c r="AG13" s="12">
        <v>10710481.410028156</v>
      </c>
    </row>
    <row r="14" spans="1:33" x14ac:dyDescent="0.25">
      <c r="B14" s="22">
        <v>40918</v>
      </c>
      <c r="C14" s="2">
        <v>4169.3</v>
      </c>
      <c r="D14" s="2">
        <v>4208.6000000000004</v>
      </c>
      <c r="E14" s="2">
        <v>4169.3</v>
      </c>
      <c r="F14" s="2">
        <v>4206.6000000000004</v>
      </c>
      <c r="G14" s="13">
        <f t="shared" si="0"/>
        <v>39.300000000000182</v>
      </c>
      <c r="I14" s="43" t="s">
        <v>79</v>
      </c>
      <c r="J14" s="34">
        <v>12.431260045485569</v>
      </c>
      <c r="M14" s="3">
        <f t="shared" si="1"/>
        <v>-4.6769955790426536</v>
      </c>
      <c r="P14" s="3">
        <f t="shared" si="2"/>
        <v>-3.5800856002799204</v>
      </c>
      <c r="S14" s="3">
        <f t="shared" si="3"/>
        <v>-4.6722383601590991</v>
      </c>
      <c r="T14" s="44" t="s">
        <v>104</v>
      </c>
      <c r="V14" s="3">
        <f t="shared" si="4"/>
        <v>-3.4685761517536378</v>
      </c>
      <c r="X14" s="13">
        <f t="shared" si="5"/>
        <v>0.75887358973772412</v>
      </c>
      <c r="Y14" s="13">
        <f t="shared" si="6"/>
        <v>-3.6304249578031298</v>
      </c>
      <c r="AA14" s="13">
        <f t="shared" si="7"/>
        <v>1.0016605759956083</v>
      </c>
      <c r="AB14" s="3">
        <f t="shared" si="8"/>
        <v>-3.6323369735758129</v>
      </c>
      <c r="AF14" s="10" t="s">
        <v>40</v>
      </c>
      <c r="AG14" s="12">
        <v>248532.06249495363</v>
      </c>
    </row>
    <row r="15" spans="1:33" x14ac:dyDescent="0.25">
      <c r="B15" s="22">
        <v>40919</v>
      </c>
      <c r="C15" s="2">
        <v>4214.2</v>
      </c>
      <c r="D15" s="2">
        <v>4254.8999999999996</v>
      </c>
      <c r="E15" s="2">
        <v>4214.2</v>
      </c>
      <c r="F15" s="2">
        <v>4242.8999999999996</v>
      </c>
      <c r="G15" s="13">
        <f t="shared" si="0"/>
        <v>40.699999999999818</v>
      </c>
      <c r="I15" s="19" t="s">
        <v>80</v>
      </c>
      <c r="J15" s="33">
        <v>154.53622631848586</v>
      </c>
      <c r="M15" s="3">
        <f t="shared" si="1"/>
        <v>-4.7165844295391661</v>
      </c>
      <c r="P15" s="3">
        <f t="shared" si="2"/>
        <v>-3.61859837577724</v>
      </c>
      <c r="S15" s="3">
        <f t="shared" si="3"/>
        <v>-4.7094888351857662</v>
      </c>
      <c r="V15" s="3">
        <f t="shared" si="4"/>
        <v>-3.5426663052326504</v>
      </c>
      <c r="X15" s="13">
        <f t="shared" si="5"/>
        <v>0.88545297408728663</v>
      </c>
      <c r="Y15" s="13">
        <f t="shared" si="6"/>
        <v>-3.7013381008692412</v>
      </c>
      <c r="AA15" s="13">
        <f t="shared" si="7"/>
        <v>1.0019370608084672</v>
      </c>
      <c r="AB15" s="3">
        <f t="shared" si="8"/>
        <v>-3.7034605075380527</v>
      </c>
      <c r="AC15" s="44" t="s">
        <v>95</v>
      </c>
      <c r="AF15" s="10" t="s">
        <v>41</v>
      </c>
      <c r="AG15" s="11">
        <f>S5</f>
        <v>-287.75234968401492</v>
      </c>
    </row>
    <row r="16" spans="1:33" x14ac:dyDescent="0.25">
      <c r="B16" s="22">
        <v>40920</v>
      </c>
      <c r="C16" s="2">
        <v>4245.5</v>
      </c>
      <c r="D16" s="2">
        <v>4251.5</v>
      </c>
      <c r="E16" s="2">
        <v>4226</v>
      </c>
      <c r="F16" s="2">
        <v>4238.3999999999996</v>
      </c>
      <c r="G16" s="13">
        <f t="shared" si="0"/>
        <v>25.5</v>
      </c>
      <c r="I16" s="43" t="s">
        <v>81</v>
      </c>
      <c r="J16" s="34">
        <v>1.7734282889126742</v>
      </c>
      <c r="M16" s="3">
        <f t="shared" si="1"/>
        <v>-4.2867626241483601</v>
      </c>
      <c r="P16" s="3">
        <f t="shared" si="2"/>
        <v>-3.7254841679985713</v>
      </c>
      <c r="S16" s="3">
        <f t="shared" si="3"/>
        <v>-4.3050548881292343</v>
      </c>
      <c r="T16" s="44" t="s">
        <v>105</v>
      </c>
      <c r="V16" s="3">
        <f t="shared" si="4"/>
        <v>-3.6655533947327612</v>
      </c>
      <c r="X16" s="13">
        <f t="shared" si="5"/>
        <v>-0.48883748456544712</v>
      </c>
      <c r="Y16" s="13">
        <f t="shared" si="6"/>
        <v>-3.5449401051470932</v>
      </c>
      <c r="AA16" s="13">
        <f t="shared" si="7"/>
        <v>0.99893522569742665</v>
      </c>
      <c r="AB16" s="3">
        <f t="shared" si="8"/>
        <v>-3.5430172615891289</v>
      </c>
      <c r="AC16" s="44" t="s">
        <v>96</v>
      </c>
      <c r="AF16" s="10" t="s">
        <v>24</v>
      </c>
      <c r="AG16" s="12">
        <f>S6</f>
        <v>579.50469936802983</v>
      </c>
    </row>
    <row r="17" spans="2:33" x14ac:dyDescent="0.25">
      <c r="B17" s="22">
        <v>40921</v>
      </c>
      <c r="C17" s="2">
        <v>4246.8999999999996</v>
      </c>
      <c r="D17" s="2">
        <v>4261.8</v>
      </c>
      <c r="E17" s="2">
        <v>4244.8999999999996</v>
      </c>
      <c r="F17" s="2">
        <v>4255.3999999999996</v>
      </c>
      <c r="G17" s="13">
        <f t="shared" si="0"/>
        <v>16.900000000000546</v>
      </c>
      <c r="I17" s="43" t="s">
        <v>82</v>
      </c>
      <c r="J17" s="34">
        <v>0.96410423834390591</v>
      </c>
      <c r="M17" s="3">
        <f t="shared" si="1"/>
        <v>-4.0435739710983114</v>
      </c>
      <c r="P17" s="3">
        <f t="shared" si="2"/>
        <v>-4.3482458463077149</v>
      </c>
      <c r="S17" s="3">
        <f t="shared" si="3"/>
        <v>-4.0762302028015256</v>
      </c>
      <c r="T17" s="44" t="s">
        <v>106</v>
      </c>
      <c r="V17" s="3">
        <f t="shared" si="4"/>
        <v>-4.845599730211795</v>
      </c>
      <c r="X17" s="13">
        <f t="shared" si="5"/>
        <v>-1.2663965598557696</v>
      </c>
      <c r="Y17" s="13">
        <f t="shared" si="6"/>
        <v>-4.68500563412411</v>
      </c>
      <c r="AA17" s="13">
        <f t="shared" si="7"/>
        <v>0.99723681898986427</v>
      </c>
      <c r="AB17" s="3">
        <f t="shared" si="8"/>
        <v>-4.6837382655691329</v>
      </c>
      <c r="AC17" s="44" t="s">
        <v>97</v>
      </c>
    </row>
    <row r="18" spans="2:33" x14ac:dyDescent="0.25">
      <c r="B18" s="22">
        <v>40924</v>
      </c>
      <c r="C18" s="2">
        <v>4244</v>
      </c>
      <c r="D18" s="2">
        <v>4245.3999999999996</v>
      </c>
      <c r="E18" s="2">
        <v>4201.5</v>
      </c>
      <c r="F18" s="2">
        <v>4208.8999999999996</v>
      </c>
      <c r="G18" s="13">
        <f t="shared" si="0"/>
        <v>43.899999999999636</v>
      </c>
      <c r="I18" s="19" t="s">
        <v>83</v>
      </c>
      <c r="J18" s="33">
        <v>64.100000000000364</v>
      </c>
      <c r="M18" s="3">
        <f t="shared" si="1"/>
        <v>-4.8070732306740682</v>
      </c>
      <c r="P18" s="3">
        <f t="shared" si="2"/>
        <v>-3.7440811996571104</v>
      </c>
      <c r="S18" s="3">
        <f t="shared" si="3"/>
        <v>-4.794632762670517</v>
      </c>
      <c r="T18" s="44" t="s">
        <v>107</v>
      </c>
      <c r="V18" s="3">
        <f t="shared" si="4"/>
        <v>-3.756715963028995</v>
      </c>
      <c r="X18" s="13">
        <f t="shared" si="5"/>
        <v>1.1747772811720598</v>
      </c>
      <c r="Y18" s="13">
        <f t="shared" si="6"/>
        <v>-3.8870229083148904</v>
      </c>
      <c r="AA18" s="13">
        <f t="shared" si="7"/>
        <v>1.0025690260950022</v>
      </c>
      <c r="AB18" s="3">
        <f t="shared" si="8"/>
        <v>-3.8894466330777666</v>
      </c>
      <c r="AC18" s="44" t="s">
        <v>98</v>
      </c>
      <c r="AF18" s="6" t="s">
        <v>48</v>
      </c>
    </row>
    <row r="19" spans="2:33" x14ac:dyDescent="0.25">
      <c r="B19" s="22">
        <v>40925</v>
      </c>
      <c r="C19" s="2">
        <v>4220.1000000000004</v>
      </c>
      <c r="D19" s="2">
        <v>4277.7</v>
      </c>
      <c r="E19" s="2">
        <v>4219.3</v>
      </c>
      <c r="F19" s="2">
        <v>4277.7</v>
      </c>
      <c r="G19" s="13">
        <f t="shared" si="0"/>
        <v>58.399999999999636</v>
      </c>
      <c r="I19" s="19" t="s">
        <v>84</v>
      </c>
      <c r="J19" s="33">
        <v>14.199999999999818</v>
      </c>
      <c r="M19" s="3">
        <f t="shared" si="1"/>
        <v>-5.217100610816618</v>
      </c>
      <c r="P19" s="3">
        <f t="shared" si="2"/>
        <v>-5.0063153552276205</v>
      </c>
      <c r="S19" s="3">
        <f t="shared" si="3"/>
        <v>-5.1804409101605415</v>
      </c>
      <c r="T19" s="44" t="s">
        <v>108</v>
      </c>
      <c r="V19" s="3">
        <f t="shared" si="4"/>
        <v>-5.1472900703753552</v>
      </c>
      <c r="X19" s="13">
        <f t="shared" si="5"/>
        <v>2.4857780476500122</v>
      </c>
      <c r="Y19" s="13">
        <f t="shared" si="6"/>
        <v>-4.9723966561183444</v>
      </c>
      <c r="AA19" s="13">
        <f t="shared" si="7"/>
        <v>1.0054326187996132</v>
      </c>
      <c r="AB19" s="3">
        <f t="shared" si="8"/>
        <v>-4.9731927982473882</v>
      </c>
      <c r="AF19" s="10" t="s">
        <v>10</v>
      </c>
      <c r="AG19" s="5">
        <v>40.478931447136866</v>
      </c>
    </row>
    <row r="20" spans="2:33" x14ac:dyDescent="0.25">
      <c r="B20" s="22">
        <v>40926</v>
      </c>
      <c r="C20" s="2">
        <v>4278.8</v>
      </c>
      <c r="D20" s="2">
        <v>4290</v>
      </c>
      <c r="E20" s="2">
        <v>4262.8</v>
      </c>
      <c r="F20" s="2">
        <v>4280.6000000000004</v>
      </c>
      <c r="G20" s="13">
        <f t="shared" si="0"/>
        <v>27.199999999999818</v>
      </c>
      <c r="I20" s="19" t="s">
        <v>85</v>
      </c>
      <c r="J20" s="33">
        <v>78.300000000000182</v>
      </c>
      <c r="M20" s="3">
        <f t="shared" si="1"/>
        <v>-4.3348347997512739</v>
      </c>
      <c r="P20" s="3">
        <f t="shared" si="2"/>
        <v>-3.6551265083678466</v>
      </c>
      <c r="S20" s="3">
        <f t="shared" si="3"/>
        <v>-4.3502876562997699</v>
      </c>
      <c r="T20" s="44" t="s">
        <v>109</v>
      </c>
      <c r="V20" s="3">
        <f t="shared" si="4"/>
        <v>-3.5351841858336996</v>
      </c>
      <c r="X20" s="13">
        <f t="shared" si="5"/>
        <v>-0.33513394642666916</v>
      </c>
      <c r="Y20" s="13">
        <f t="shared" si="6"/>
        <v>-3.4663515604500921</v>
      </c>
      <c r="AA20" s="13">
        <f t="shared" si="7"/>
        <v>0.99927095725589832</v>
      </c>
      <c r="AB20" s="3">
        <f t="shared" si="8"/>
        <v>-3.4649263719205861</v>
      </c>
      <c r="AF20" s="10" t="s">
        <v>40</v>
      </c>
      <c r="AG20" s="5">
        <v>1.567253068409566</v>
      </c>
    </row>
    <row r="21" spans="2:33" x14ac:dyDescent="0.25">
      <c r="B21" s="22">
        <v>40927</v>
      </c>
      <c r="C21" s="2">
        <v>4290.2</v>
      </c>
      <c r="D21" s="2">
        <v>4320.6000000000004</v>
      </c>
      <c r="E21" s="2">
        <v>4278.6000000000004</v>
      </c>
      <c r="F21" s="2">
        <v>4278.6000000000004</v>
      </c>
      <c r="G21" s="13">
        <f t="shared" si="0"/>
        <v>42</v>
      </c>
      <c r="I21" s="19" t="s">
        <v>86</v>
      </c>
      <c r="J21" s="19">
        <v>2227.8999999999987</v>
      </c>
      <c r="M21" s="3">
        <f t="shared" si="1"/>
        <v>-4.7533455050002269</v>
      </c>
      <c r="P21" s="3">
        <f t="shared" si="2"/>
        <v>-3.6632494772531432</v>
      </c>
      <c r="S21" s="3">
        <f t="shared" si="3"/>
        <v>-4.7440785579383373</v>
      </c>
      <c r="T21" s="44" t="s">
        <v>110</v>
      </c>
      <c r="V21" s="3">
        <f t="shared" si="4"/>
        <v>-3.6226915561347823</v>
      </c>
      <c r="X21" s="13">
        <f t="shared" si="5"/>
        <v>1.0029909738404987</v>
      </c>
      <c r="Y21" s="13">
        <f t="shared" si="6"/>
        <v>-3.7731296010922235</v>
      </c>
      <c r="AA21" s="13">
        <f t="shared" si="7"/>
        <v>1.0021937967061221</v>
      </c>
      <c r="AB21" s="3">
        <f t="shared" si="8"/>
        <v>-3.7754046729471695</v>
      </c>
      <c r="AF21" s="10" t="s">
        <v>49</v>
      </c>
      <c r="AG21" s="5">
        <v>4.4854645036864866</v>
      </c>
    </row>
    <row r="22" spans="2:33" ht="15.75" thickBot="1" x14ac:dyDescent="0.3">
      <c r="B22" s="22">
        <v>40928</v>
      </c>
      <c r="C22" s="2">
        <v>4285.3</v>
      </c>
      <c r="D22" s="2">
        <v>4312.8</v>
      </c>
      <c r="E22" s="2">
        <v>4284.6000000000004</v>
      </c>
      <c r="F22" s="2">
        <v>4303</v>
      </c>
      <c r="G22" s="13">
        <f t="shared" si="0"/>
        <v>28.199999999999818</v>
      </c>
      <c r="I22" s="20" t="s">
        <v>87</v>
      </c>
      <c r="J22" s="20">
        <v>63</v>
      </c>
      <c r="M22" s="3">
        <f t="shared" si="1"/>
        <v>-4.3631125501059334</v>
      </c>
      <c r="P22" s="3">
        <f t="shared" si="2"/>
        <v>-3.6209108169106452</v>
      </c>
      <c r="S22" s="3">
        <f t="shared" si="3"/>
        <v>-4.3768951641395688</v>
      </c>
      <c r="V22" s="3">
        <f t="shared" si="4"/>
        <v>-3.4734788850020735</v>
      </c>
      <c r="X22" s="13">
        <f t="shared" si="5"/>
        <v>-0.24472010046267242</v>
      </c>
      <c r="Y22" s="13">
        <f t="shared" si="6"/>
        <v>-3.4359015171636837</v>
      </c>
      <c r="AA22" s="13">
        <f t="shared" si="7"/>
        <v>0.99946844640794041</v>
      </c>
      <c r="AB22" s="3">
        <f t="shared" si="8"/>
        <v>-3.4347933442226983</v>
      </c>
      <c r="AF22" s="10" t="s">
        <v>41</v>
      </c>
      <c r="AG22" s="11">
        <f>V5</f>
        <v>-86.408107472563017</v>
      </c>
    </row>
    <row r="23" spans="2:33" x14ac:dyDescent="0.25">
      <c r="B23" s="22">
        <v>40931</v>
      </c>
      <c r="C23" s="2">
        <v>4300.2</v>
      </c>
      <c r="D23" s="2">
        <v>4301.7</v>
      </c>
      <c r="E23" s="2">
        <v>4287.5</v>
      </c>
      <c r="F23" s="2">
        <v>4287.6000000000004</v>
      </c>
      <c r="G23" s="13">
        <f t="shared" si="0"/>
        <v>14.199999999999818</v>
      </c>
      <c r="M23" s="3">
        <f t="shared" si="1"/>
        <v>-3.9672240451407124</v>
      </c>
      <c r="P23" s="3">
        <f t="shared" si="2"/>
        <v>-4.6604641074691679</v>
      </c>
      <c r="S23" s="3">
        <f t="shared" si="3"/>
        <v>-4.0043898606672883</v>
      </c>
      <c r="V23" s="3">
        <f t="shared" si="4"/>
        <v>-5.4250518172605666</v>
      </c>
      <c r="X23" s="13">
        <f t="shared" si="5"/>
        <v>-1.5105139439586266</v>
      </c>
      <c r="Y23" s="13">
        <f t="shared" si="6"/>
        <v>-5.4219017942375842</v>
      </c>
      <c r="AA23" s="13">
        <f t="shared" si="7"/>
        <v>0.9967035982793504</v>
      </c>
      <c r="AB23" s="3">
        <f t="shared" si="8"/>
        <v>-5.4235891750615011</v>
      </c>
      <c r="AF23" s="10" t="s">
        <v>24</v>
      </c>
      <c r="AG23" s="12">
        <f>V6</f>
        <v>176.81621494512603</v>
      </c>
    </row>
    <row r="24" spans="2:33" x14ac:dyDescent="0.25">
      <c r="B24" s="22">
        <v>40932</v>
      </c>
      <c r="C24" s="2">
        <v>4290.7</v>
      </c>
      <c r="D24" s="2">
        <v>4311.1000000000004</v>
      </c>
      <c r="E24" s="2">
        <v>4281.8</v>
      </c>
      <c r="F24" s="2">
        <v>4286.3999999999996</v>
      </c>
      <c r="G24" s="13">
        <f t="shared" si="0"/>
        <v>29.300000000000182</v>
      </c>
      <c r="M24" s="3">
        <f t="shared" si="1"/>
        <v>-4.3942180754960676</v>
      </c>
      <c r="P24" s="3">
        <f t="shared" si="2"/>
        <v>-3.5892685036712852</v>
      </c>
      <c r="S24" s="3">
        <f t="shared" si="3"/>
        <v>-4.4061634205281734</v>
      </c>
      <c r="V24" s="3">
        <f t="shared" si="4"/>
        <v>-3.4182341025169123</v>
      </c>
      <c r="X24" s="13">
        <f t="shared" si="5"/>
        <v>-0.14526486990224313</v>
      </c>
      <c r="Y24" s="13">
        <f t="shared" si="6"/>
        <v>-3.4144388010026807</v>
      </c>
      <c r="AA24" s="13">
        <f t="shared" si="7"/>
        <v>0.99968568447518691</v>
      </c>
      <c r="AB24" s="3">
        <f t="shared" si="8"/>
        <v>-3.4136882708607068</v>
      </c>
    </row>
    <row r="25" spans="2:33" x14ac:dyDescent="0.25">
      <c r="B25" s="22">
        <v>40933</v>
      </c>
      <c r="C25" s="2">
        <v>4289.5</v>
      </c>
      <c r="D25" s="2">
        <v>4329.5</v>
      </c>
      <c r="E25" s="2">
        <v>4289.2</v>
      </c>
      <c r="F25" s="2">
        <v>4329.1000000000004</v>
      </c>
      <c r="G25" s="13">
        <f t="shared" si="0"/>
        <v>40.300000000000182</v>
      </c>
      <c r="M25" s="3">
        <f t="shared" si="1"/>
        <v>-4.705273329397313</v>
      </c>
      <c r="P25" s="3">
        <f t="shared" si="2"/>
        <v>-3.6065855360402681</v>
      </c>
      <c r="S25" s="3">
        <f t="shared" si="3"/>
        <v>-4.6988458428531885</v>
      </c>
      <c r="V25" s="3">
        <f t="shared" si="4"/>
        <v>-3.5201598683828763</v>
      </c>
      <c r="X25" s="13">
        <f t="shared" si="5"/>
        <v>0.84928743570172083</v>
      </c>
      <c r="Y25" s="13">
        <f t="shared" si="6"/>
        <v>-3.6803648968005578</v>
      </c>
      <c r="AA25" s="13">
        <f t="shared" si="7"/>
        <v>1.0018580651476505</v>
      </c>
      <c r="AB25" s="3">
        <f t="shared" si="8"/>
        <v>-3.6824320311054262</v>
      </c>
      <c r="AF25" s="6" t="s">
        <v>50</v>
      </c>
    </row>
    <row r="26" spans="2:33" x14ac:dyDescent="0.25">
      <c r="B26" s="22">
        <v>40935</v>
      </c>
      <c r="C26" s="2">
        <v>4333.8</v>
      </c>
      <c r="D26" s="2">
        <v>4373.3</v>
      </c>
      <c r="E26" s="2">
        <v>4333.8</v>
      </c>
      <c r="F26" s="2">
        <v>4348.5</v>
      </c>
      <c r="G26" s="13">
        <f t="shared" si="0"/>
        <v>39.5</v>
      </c>
      <c r="M26" s="3">
        <f t="shared" si="1"/>
        <v>-4.6826511291135802</v>
      </c>
      <c r="P26" s="3">
        <f t="shared" si="2"/>
        <v>-3.5849829041891308</v>
      </c>
      <c r="S26" s="3">
        <f t="shared" si="3"/>
        <v>-4.677559856325388</v>
      </c>
      <c r="V26" s="3">
        <f t="shared" si="4"/>
        <v>-3.4783413151202396</v>
      </c>
      <c r="X26" s="13">
        <f t="shared" si="5"/>
        <v>0.77695635893050696</v>
      </c>
      <c r="Y26" s="13">
        <f t="shared" si="6"/>
        <v>-3.6401175790273741</v>
      </c>
      <c r="AA26" s="13">
        <f t="shared" si="7"/>
        <v>1.0017000738260167</v>
      </c>
      <c r="AB26" s="3">
        <f t="shared" si="8"/>
        <v>-3.6420625434528007</v>
      </c>
      <c r="AF26" s="10" t="s">
        <v>51</v>
      </c>
      <c r="AG26" s="12">
        <f>Y2</f>
        <v>30.906666195353584</v>
      </c>
    </row>
    <row r="27" spans="2:33" x14ac:dyDescent="0.25">
      <c r="B27" s="22">
        <v>40938</v>
      </c>
      <c r="C27" s="2">
        <v>4347</v>
      </c>
      <c r="D27" s="2">
        <v>4355.3</v>
      </c>
      <c r="E27" s="2">
        <v>4327.3</v>
      </c>
      <c r="F27" s="2">
        <v>4334.3999999999996</v>
      </c>
      <c r="G27" s="13">
        <f t="shared" si="0"/>
        <v>28</v>
      </c>
      <c r="M27" s="3">
        <f t="shared" si="1"/>
        <v>-4.3574570000350068</v>
      </c>
      <c r="P27" s="3">
        <f t="shared" si="2"/>
        <v>-3.6273358348355584</v>
      </c>
      <c r="S27" s="3">
        <f t="shared" si="3"/>
        <v>-4.3715736623853445</v>
      </c>
      <c r="V27" s="3">
        <f t="shared" si="4"/>
        <v>-3.4849402244410967</v>
      </c>
      <c r="X27" s="13">
        <f t="shared" si="5"/>
        <v>-0.2628028696554553</v>
      </c>
      <c r="Y27" s="13">
        <f t="shared" si="6"/>
        <v>-3.4411253021443757</v>
      </c>
      <c r="AA27" s="13">
        <f t="shared" si="7"/>
        <v>0.99942894857753206</v>
      </c>
      <c r="AB27" s="3">
        <f t="shared" si="8"/>
        <v>-3.4399528573863143</v>
      </c>
      <c r="AF27" s="10" t="s">
        <v>52</v>
      </c>
      <c r="AG27" s="12">
        <f>Y3</f>
        <v>11.060252877620153</v>
      </c>
    </row>
    <row r="28" spans="2:33" x14ac:dyDescent="0.25">
      <c r="B28" s="22">
        <v>40939</v>
      </c>
      <c r="C28" s="2">
        <v>4332.7</v>
      </c>
      <c r="D28" s="2">
        <v>4348.8999999999996</v>
      </c>
      <c r="E28" s="2">
        <v>4323.8</v>
      </c>
      <c r="F28" s="2">
        <v>4325.7</v>
      </c>
      <c r="G28" s="13">
        <f t="shared" si="0"/>
        <v>25.099999999999454</v>
      </c>
      <c r="M28" s="3">
        <f t="shared" si="1"/>
        <v>-4.2754515240064812</v>
      </c>
      <c r="P28" s="3">
        <f t="shared" si="2"/>
        <v>-3.744321697782103</v>
      </c>
      <c r="S28" s="3">
        <f t="shared" si="3"/>
        <v>-4.2944118827581406</v>
      </c>
      <c r="V28" s="3">
        <f t="shared" si="4"/>
        <v>-3.7009399376633638</v>
      </c>
      <c r="X28" s="13">
        <f t="shared" si="5"/>
        <v>-0.52500302295109513</v>
      </c>
      <c r="Y28" s="13">
        <f t="shared" si="6"/>
        <v>-3.5688187956039088</v>
      </c>
      <c r="AA28" s="13">
        <f t="shared" si="7"/>
        <v>0.99885623003660973</v>
      </c>
      <c r="AB28" s="3">
        <f t="shared" si="8"/>
        <v>-3.5667906161875105</v>
      </c>
      <c r="AF28" s="10" t="s">
        <v>41</v>
      </c>
      <c r="AG28" s="11">
        <f>Y5</f>
        <v>-86.94894371489525</v>
      </c>
    </row>
    <row r="29" spans="2:33" x14ac:dyDescent="0.25">
      <c r="B29" s="22">
        <v>40940</v>
      </c>
      <c r="C29" s="2">
        <v>4322.3999999999996</v>
      </c>
      <c r="D29" s="2">
        <v>4328.1000000000004</v>
      </c>
      <c r="E29" s="2">
        <v>4291</v>
      </c>
      <c r="F29" s="2">
        <v>4291</v>
      </c>
      <c r="G29" s="13">
        <f t="shared" si="0"/>
        <v>37.100000000000364</v>
      </c>
      <c r="M29" s="3">
        <f t="shared" si="1"/>
        <v>-4.61478452826241</v>
      </c>
      <c r="P29" s="3">
        <f t="shared" si="2"/>
        <v>-3.5394288551054309</v>
      </c>
      <c r="S29" s="3">
        <f t="shared" si="3"/>
        <v>-4.6137018920853734</v>
      </c>
      <c r="V29" s="3">
        <f t="shared" si="4"/>
        <v>-3.3807888040541911</v>
      </c>
      <c r="X29" s="13">
        <f t="shared" si="5"/>
        <v>0.55996312861694775</v>
      </c>
      <c r="Y29" s="13">
        <f t="shared" si="6"/>
        <v>-3.5345511141160042</v>
      </c>
      <c r="AA29" s="13">
        <f t="shared" si="7"/>
        <v>1.0012260998611158</v>
      </c>
      <c r="AB29" s="3">
        <f t="shared" si="8"/>
        <v>-3.5360386274953117</v>
      </c>
      <c r="AF29" s="10" t="s">
        <v>24</v>
      </c>
      <c r="AG29" s="12">
        <f>Y6</f>
        <v>177.8978874297905</v>
      </c>
    </row>
    <row r="30" spans="2:33" x14ac:dyDescent="0.25">
      <c r="B30" s="22">
        <v>40941</v>
      </c>
      <c r="C30" s="2">
        <v>4306.5</v>
      </c>
      <c r="D30" s="2">
        <v>4349</v>
      </c>
      <c r="E30" s="2">
        <v>4305.3</v>
      </c>
      <c r="F30" s="2">
        <v>4333.2</v>
      </c>
      <c r="G30" s="13">
        <f t="shared" si="0"/>
        <v>43.699999999999818</v>
      </c>
      <c r="M30" s="3">
        <f t="shared" si="1"/>
        <v>-4.8014176806031417</v>
      </c>
      <c r="P30" s="3">
        <f t="shared" si="2"/>
        <v>-3.7346946939107104</v>
      </c>
      <c r="S30" s="3">
        <f t="shared" si="3"/>
        <v>-4.7893112674355507</v>
      </c>
      <c r="V30" s="3">
        <f t="shared" si="4"/>
        <v>-3.7417393064196105</v>
      </c>
      <c r="X30" s="13">
        <f t="shared" si="5"/>
        <v>1.1566945119792769</v>
      </c>
      <c r="Y30" s="13">
        <f t="shared" si="6"/>
        <v>-3.8745764921741404</v>
      </c>
      <c r="AA30" s="13">
        <f t="shared" si="7"/>
        <v>1.0025295282645936</v>
      </c>
      <c r="AB30" s="3">
        <f t="shared" si="8"/>
        <v>-3.8769887302250279</v>
      </c>
    </row>
    <row r="31" spans="2:33" x14ac:dyDescent="0.25">
      <c r="B31" s="22">
        <v>40942</v>
      </c>
      <c r="C31" s="2">
        <v>4336.6000000000004</v>
      </c>
      <c r="D31" s="2">
        <v>4340.8</v>
      </c>
      <c r="E31" s="2">
        <v>4318</v>
      </c>
      <c r="F31" s="2">
        <v>4320.1000000000004</v>
      </c>
      <c r="G31" s="13">
        <f t="shared" si="0"/>
        <v>22.800000000000182</v>
      </c>
      <c r="M31" s="3">
        <f t="shared" si="1"/>
        <v>-4.2104126981907868</v>
      </c>
      <c r="P31" s="3">
        <f t="shared" si="2"/>
        <v>-3.8702235913534904</v>
      </c>
      <c r="S31" s="3">
        <f t="shared" si="3"/>
        <v>-4.2332145972177386</v>
      </c>
      <c r="V31" s="3">
        <f t="shared" si="4"/>
        <v>-3.93980991453531</v>
      </c>
      <c r="X31" s="13">
        <f t="shared" si="5"/>
        <v>-0.73295486866822179</v>
      </c>
      <c r="Y31" s="13">
        <f t="shared" si="6"/>
        <v>-3.7516242576232304</v>
      </c>
      <c r="AA31" s="13">
        <f t="shared" si="7"/>
        <v>0.99840200498691289</v>
      </c>
      <c r="AB31" s="3">
        <f t="shared" si="8"/>
        <v>-3.7491327727064485</v>
      </c>
      <c r="AF31" s="6" t="s">
        <v>53</v>
      </c>
    </row>
    <row r="32" spans="2:33" x14ac:dyDescent="0.25">
      <c r="B32" s="22">
        <v>40945</v>
      </c>
      <c r="C32" s="2">
        <v>4334.6000000000004</v>
      </c>
      <c r="D32" s="2">
        <v>4377.5</v>
      </c>
      <c r="E32" s="2">
        <v>4333.5</v>
      </c>
      <c r="F32" s="2">
        <v>4364.6000000000004</v>
      </c>
      <c r="G32" s="13">
        <f t="shared" si="0"/>
        <v>44</v>
      </c>
      <c r="M32" s="3">
        <f t="shared" si="1"/>
        <v>-4.8099010057095448</v>
      </c>
      <c r="P32" s="3">
        <f t="shared" si="2"/>
        <v>-3.7488523595771319</v>
      </c>
      <c r="S32" s="3">
        <f t="shared" si="3"/>
        <v>-4.7972935093566775</v>
      </c>
      <c r="V32" s="3">
        <f t="shared" si="4"/>
        <v>-3.7642760325394562</v>
      </c>
      <c r="X32" s="13">
        <f t="shared" si="5"/>
        <v>1.1838186657684924</v>
      </c>
      <c r="Y32" s="13">
        <f t="shared" si="6"/>
        <v>-3.8932841071151216</v>
      </c>
      <c r="AA32" s="13">
        <f t="shared" si="7"/>
        <v>1.0025887750102065</v>
      </c>
      <c r="AB32" s="3">
        <f t="shared" si="8"/>
        <v>-3.895713209099644</v>
      </c>
      <c r="AF32" s="10" t="s">
        <v>56</v>
      </c>
      <c r="AG32" s="12">
        <f>AB2</f>
        <v>-5032.6777042833846</v>
      </c>
    </row>
    <row r="33" spans="2:33" x14ac:dyDescent="0.25">
      <c r="B33" s="22">
        <v>40946</v>
      </c>
      <c r="C33" s="2">
        <v>4359.6000000000004</v>
      </c>
      <c r="D33" s="2">
        <v>4380.3999999999996</v>
      </c>
      <c r="E33" s="2">
        <v>4340.3999999999996</v>
      </c>
      <c r="F33" s="2">
        <v>4344.8999999999996</v>
      </c>
      <c r="G33" s="13">
        <f t="shared" si="0"/>
        <v>40</v>
      </c>
      <c r="M33" s="3">
        <f t="shared" si="1"/>
        <v>-4.6967900042909099</v>
      </c>
      <c r="P33" s="3">
        <f t="shared" si="2"/>
        <v>-3.5981065048351235</v>
      </c>
      <c r="S33" s="3">
        <f t="shared" si="3"/>
        <v>-4.6908635981380939</v>
      </c>
      <c r="V33" s="3">
        <f t="shared" si="4"/>
        <v>-3.5039697892115953</v>
      </c>
      <c r="X33" s="13">
        <f t="shared" si="5"/>
        <v>0.82216328191250543</v>
      </c>
      <c r="Y33" s="13">
        <f t="shared" si="6"/>
        <v>-3.6650010484011726</v>
      </c>
      <c r="AA33" s="13">
        <f t="shared" si="7"/>
        <v>1.0017988184020379</v>
      </c>
      <c r="AB33" s="3">
        <f t="shared" si="8"/>
        <v>-3.6670241800800816</v>
      </c>
      <c r="AF33" s="10" t="s">
        <v>52</v>
      </c>
      <c r="AG33" s="12">
        <f>AB3</f>
        <v>5063.5692627136223</v>
      </c>
    </row>
    <row r="34" spans="2:33" x14ac:dyDescent="0.25">
      <c r="B34" s="22">
        <v>40947</v>
      </c>
      <c r="C34" s="2">
        <v>4340.2</v>
      </c>
      <c r="D34" s="2">
        <v>4367.1000000000004</v>
      </c>
      <c r="E34" s="2">
        <v>4340.2</v>
      </c>
      <c r="F34" s="2">
        <v>4363.7</v>
      </c>
      <c r="G34" s="13">
        <f t="shared" si="0"/>
        <v>26.900000000000546</v>
      </c>
      <c r="M34" s="3">
        <f t="shared" si="1"/>
        <v>-4.3263514746448974</v>
      </c>
      <c r="P34" s="3">
        <f t="shared" si="2"/>
        <v>-3.6664171724855259</v>
      </c>
      <c r="S34" s="3">
        <f t="shared" si="3"/>
        <v>-4.3423054032027721</v>
      </c>
      <c r="V34" s="3">
        <f t="shared" si="4"/>
        <v>-3.5558491452885264</v>
      </c>
      <c r="X34" s="13">
        <f t="shared" si="5"/>
        <v>-0.36225810021580235</v>
      </c>
      <c r="Y34" s="13">
        <f t="shared" si="6"/>
        <v>-3.4776694328359961</v>
      </c>
      <c r="AA34" s="13">
        <f t="shared" si="7"/>
        <v>0.99921171051028579</v>
      </c>
      <c r="AB34" s="3">
        <f t="shared" si="8"/>
        <v>-3.4761518309746275</v>
      </c>
      <c r="AF34" s="10" t="s">
        <v>54</v>
      </c>
      <c r="AG34" s="12">
        <f>AB4</f>
        <v>457.92316276370411</v>
      </c>
    </row>
    <row r="35" spans="2:33" x14ac:dyDescent="0.25">
      <c r="B35" s="22">
        <v>40948</v>
      </c>
      <c r="C35" s="2">
        <v>4356.8999999999996</v>
      </c>
      <c r="D35" s="2">
        <v>4357.5</v>
      </c>
      <c r="E35" s="2">
        <v>4320.3</v>
      </c>
      <c r="F35" s="2">
        <v>4357.1000000000004</v>
      </c>
      <c r="G35" s="13">
        <f t="shared" si="0"/>
        <v>37.199999999999818</v>
      </c>
      <c r="M35" s="3">
        <f t="shared" si="1"/>
        <v>-4.6176123032978609</v>
      </c>
      <c r="P35" s="3">
        <f t="shared" si="2"/>
        <v>-3.5407531625427136</v>
      </c>
      <c r="S35" s="3">
        <f t="shared" si="3"/>
        <v>-4.6163626406341791</v>
      </c>
      <c r="V35" s="3">
        <f t="shared" si="4"/>
        <v>-3.3839584303113028</v>
      </c>
      <c r="X35" s="13">
        <f t="shared" si="5"/>
        <v>0.56900451321329815</v>
      </c>
      <c r="Y35" s="13">
        <f t="shared" si="6"/>
        <v>-3.5384510653175152</v>
      </c>
      <c r="AA35" s="13">
        <f t="shared" si="7"/>
        <v>1.0012458487763198</v>
      </c>
      <c r="AB35" s="3">
        <f t="shared" si="8"/>
        <v>-3.5399602869469469</v>
      </c>
      <c r="AF35" s="10" t="s">
        <v>41</v>
      </c>
      <c r="AG35" s="11">
        <f>AB5</f>
        <v>-86.956862153893084</v>
      </c>
    </row>
    <row r="36" spans="2:33" x14ac:dyDescent="0.25">
      <c r="B36" s="22">
        <v>40949</v>
      </c>
      <c r="C36" s="2">
        <v>4354.7</v>
      </c>
      <c r="D36" s="2">
        <v>4362.5</v>
      </c>
      <c r="E36" s="2">
        <v>4322.6000000000004</v>
      </c>
      <c r="F36" s="2">
        <v>4322.6000000000004</v>
      </c>
      <c r="G36" s="13">
        <f t="shared" si="0"/>
        <v>39.899999999999636</v>
      </c>
      <c r="M36" s="3">
        <f t="shared" si="1"/>
        <v>-4.6939622292554333</v>
      </c>
      <c r="P36" s="3">
        <f t="shared" si="2"/>
        <v>-3.5953810553419947</v>
      </c>
      <c r="S36" s="3">
        <f t="shared" si="3"/>
        <v>-4.6882028495892882</v>
      </c>
      <c r="V36" s="3">
        <f t="shared" si="4"/>
        <v>-3.4987072241632049</v>
      </c>
      <c r="X36" s="13">
        <f t="shared" si="5"/>
        <v>0.81312189731607276</v>
      </c>
      <c r="Y36" s="13">
        <f t="shared" si="6"/>
        <v>-3.6599511879230024</v>
      </c>
      <c r="AA36" s="13">
        <f t="shared" si="7"/>
        <v>1.0017790694868336</v>
      </c>
      <c r="AB36" s="3">
        <f t="shared" si="8"/>
        <v>-3.6619591681974701</v>
      </c>
      <c r="AF36" s="10" t="s">
        <v>24</v>
      </c>
      <c r="AG36" s="12">
        <f>AB6</f>
        <v>177.91372430778617</v>
      </c>
    </row>
    <row r="37" spans="2:33" x14ac:dyDescent="0.25">
      <c r="B37" s="22">
        <v>40952</v>
      </c>
      <c r="C37" s="2">
        <v>4321.8999999999996</v>
      </c>
      <c r="D37" s="2">
        <v>4362.8</v>
      </c>
      <c r="E37" s="2">
        <v>4320.8999999999996</v>
      </c>
      <c r="F37" s="2">
        <v>4359.3999999999996</v>
      </c>
      <c r="G37" s="13">
        <f t="shared" si="0"/>
        <v>41.900000000000546</v>
      </c>
      <c r="M37" s="3">
        <f t="shared" si="1"/>
        <v>-4.7505177299647769</v>
      </c>
      <c r="P37" s="3">
        <f t="shared" si="2"/>
        <v>-3.6595090268907162</v>
      </c>
      <c r="S37" s="3">
        <f t="shared" si="3"/>
        <v>-4.7414178103208542</v>
      </c>
      <c r="V37" s="3">
        <f t="shared" si="4"/>
        <v>-3.6161786727473881</v>
      </c>
      <c r="X37" s="13">
        <f t="shared" si="5"/>
        <v>0.99394958924414845</v>
      </c>
      <c r="Y37" s="13">
        <f t="shared" si="6"/>
        <v>-3.7674194593057839</v>
      </c>
      <c r="AA37" s="13">
        <f t="shared" si="7"/>
        <v>1.002174047790918</v>
      </c>
      <c r="AB37" s="3">
        <f t="shared" si="8"/>
        <v>-3.7696842565025039</v>
      </c>
    </row>
    <row r="38" spans="2:33" x14ac:dyDescent="0.25">
      <c r="B38" s="22">
        <v>40953</v>
      </c>
      <c r="C38" s="2">
        <v>4354.2</v>
      </c>
      <c r="D38" s="2">
        <v>4354.7</v>
      </c>
      <c r="E38" s="2">
        <v>4310.8</v>
      </c>
      <c r="F38" s="2">
        <v>4318.8999999999996</v>
      </c>
      <c r="G38" s="13">
        <f t="shared" si="0"/>
        <v>43.899999999999636</v>
      </c>
      <c r="M38" s="3">
        <f t="shared" si="1"/>
        <v>-4.8070732306740682</v>
      </c>
      <c r="P38" s="3">
        <f t="shared" si="2"/>
        <v>-3.7440811996571104</v>
      </c>
      <c r="S38" s="3">
        <f t="shared" si="3"/>
        <v>-4.794632762670517</v>
      </c>
      <c r="V38" s="3">
        <f t="shared" si="4"/>
        <v>-3.756715963028995</v>
      </c>
      <c r="X38" s="13">
        <f t="shared" si="5"/>
        <v>1.1747772811720598</v>
      </c>
      <c r="Y38" s="13">
        <f t="shared" si="6"/>
        <v>-3.8870229083148904</v>
      </c>
      <c r="AA38" s="13">
        <f t="shared" si="7"/>
        <v>1.0025690260950022</v>
      </c>
      <c r="AB38" s="3">
        <f t="shared" si="8"/>
        <v>-3.8894466330777666</v>
      </c>
    </row>
    <row r="39" spans="2:33" x14ac:dyDescent="0.25">
      <c r="B39" s="22">
        <v>40954</v>
      </c>
      <c r="C39" s="2">
        <v>4318.1000000000004</v>
      </c>
      <c r="D39" s="2">
        <v>4332.3</v>
      </c>
      <c r="E39" s="2">
        <v>4300.1000000000004</v>
      </c>
      <c r="F39" s="2">
        <v>4327.3999999999996</v>
      </c>
      <c r="G39" s="13">
        <f t="shared" si="0"/>
        <v>32.199999999999818</v>
      </c>
      <c r="M39" s="3">
        <f t="shared" si="1"/>
        <v>-4.4762235515245674</v>
      </c>
      <c r="P39" s="3">
        <f t="shared" si="2"/>
        <v>-3.5353187219118825</v>
      </c>
      <c r="S39" s="3">
        <f t="shared" si="3"/>
        <v>-4.4833251740783453</v>
      </c>
      <c r="V39" s="3">
        <f t="shared" si="4"/>
        <v>-3.3343509082706859</v>
      </c>
      <c r="X39" s="13">
        <f t="shared" si="5"/>
        <v>0.11693528339331448</v>
      </c>
      <c r="Y39" s="13">
        <f t="shared" si="6"/>
        <v>-3.4099359093484845</v>
      </c>
      <c r="AA39" s="13">
        <f t="shared" si="7"/>
        <v>1.000258403016109</v>
      </c>
      <c r="AB39" s="3">
        <f t="shared" si="8"/>
        <v>-3.4101148514500208</v>
      </c>
    </row>
    <row r="40" spans="2:33" x14ac:dyDescent="0.25">
      <c r="B40" s="22">
        <v>40955</v>
      </c>
      <c r="C40" s="2">
        <v>4318.1000000000004</v>
      </c>
      <c r="D40" s="2">
        <v>4318.1000000000004</v>
      </c>
      <c r="E40" s="2">
        <v>4246.3999999999996</v>
      </c>
      <c r="F40" s="2">
        <v>4257.2</v>
      </c>
      <c r="G40" s="13">
        <f t="shared" si="0"/>
        <v>71.700000000000728</v>
      </c>
      <c r="M40" s="3">
        <f t="shared" si="1"/>
        <v>-5.5931946905336094</v>
      </c>
      <c r="P40" s="3">
        <f t="shared" si="2"/>
        <v>-7.2880434599069375</v>
      </c>
      <c r="S40" s="3">
        <f t="shared" si="3"/>
        <v>-5.534319719299674</v>
      </c>
      <c r="V40" s="3">
        <f t="shared" si="4"/>
        <v>-6.5317163507443325</v>
      </c>
      <c r="X40" s="13">
        <f t="shared" si="5"/>
        <v>3.6882821989712675</v>
      </c>
      <c r="Y40" s="13">
        <f t="shared" si="6"/>
        <v>-6.1166549948034055</v>
      </c>
      <c r="AA40" s="13">
        <f t="shared" si="7"/>
        <v>1.0080592245217741</v>
      </c>
      <c r="AB40" s="3">
        <f t="shared" si="8"/>
        <v>-6.11219743777602</v>
      </c>
    </row>
    <row r="41" spans="2:33" x14ac:dyDescent="0.25">
      <c r="B41" s="22">
        <v>40956</v>
      </c>
      <c r="C41" s="2">
        <v>4267</v>
      </c>
      <c r="D41" s="2">
        <v>4288.7</v>
      </c>
      <c r="E41" s="2">
        <v>4264</v>
      </c>
      <c r="F41" s="2">
        <v>4273.3</v>
      </c>
      <c r="G41" s="13">
        <f t="shared" ref="G41:G71" si="9">D41-E41</f>
        <v>24.699999999999818</v>
      </c>
      <c r="M41" s="3">
        <f t="shared" si="1"/>
        <v>-4.2641404238646281</v>
      </c>
      <c r="P41" s="3">
        <f t="shared" si="2"/>
        <v>-3.7640477306170439</v>
      </c>
      <c r="S41" s="3">
        <f t="shared" si="3"/>
        <v>-4.2837688764557242</v>
      </c>
      <c r="V41" s="3">
        <f t="shared" si="4"/>
        <v>-3.7381367990564129</v>
      </c>
      <c r="X41" s="13">
        <f t="shared" si="5"/>
        <v>-0.56116856133666093</v>
      </c>
      <c r="Y41" s="13">
        <f t="shared" si="6"/>
        <v>-3.5949087629187435</v>
      </c>
      <c r="AA41" s="13">
        <f t="shared" si="7"/>
        <v>0.99877723437579291</v>
      </c>
      <c r="AB41" s="3">
        <f t="shared" si="8"/>
        <v>-3.592781222218171</v>
      </c>
    </row>
    <row r="42" spans="2:33" x14ac:dyDescent="0.25">
      <c r="B42" s="22">
        <v>40959</v>
      </c>
      <c r="C42" s="2">
        <v>4289.3</v>
      </c>
      <c r="D42" s="2">
        <v>4332.8</v>
      </c>
      <c r="E42" s="2">
        <v>4286.8999999999996</v>
      </c>
      <c r="F42" s="2">
        <v>4332.8</v>
      </c>
      <c r="G42" s="13">
        <f t="shared" si="9"/>
        <v>45.900000000000546</v>
      </c>
      <c r="M42" s="3">
        <f t="shared" si="1"/>
        <v>-4.863628731383411</v>
      </c>
      <c r="P42" s="3">
        <f t="shared" si="2"/>
        <v>-3.849438909498109</v>
      </c>
      <c r="S42" s="3">
        <f t="shared" si="3"/>
        <v>-4.847847705706954</v>
      </c>
      <c r="V42" s="3">
        <f t="shared" si="4"/>
        <v>-3.9163425744571612</v>
      </c>
      <c r="X42" s="13">
        <f t="shared" si="5"/>
        <v>1.3556049731001354</v>
      </c>
      <c r="Y42" s="13">
        <f t="shared" si="6"/>
        <v>-4.0167541235651907</v>
      </c>
      <c r="AA42" s="13">
        <f t="shared" si="7"/>
        <v>1.0029640043990866</v>
      </c>
      <c r="AB42" s="3">
        <f t="shared" si="8"/>
        <v>-4.0192392582120231</v>
      </c>
    </row>
    <row r="43" spans="2:33" x14ac:dyDescent="0.25">
      <c r="B43" s="22">
        <v>40960</v>
      </c>
      <c r="C43" s="2">
        <v>4335</v>
      </c>
      <c r="D43" s="2">
        <v>4373.6000000000004</v>
      </c>
      <c r="E43" s="2">
        <v>4323.3</v>
      </c>
      <c r="F43" s="2">
        <v>4368.2</v>
      </c>
      <c r="G43" s="13">
        <f t="shared" si="9"/>
        <v>50.300000000000182</v>
      </c>
      <c r="M43" s="3">
        <f t="shared" si="1"/>
        <v>-4.9880508329438991</v>
      </c>
      <c r="P43" s="3">
        <f t="shared" si="2"/>
        <v>-4.1563853649725839</v>
      </c>
      <c r="S43" s="3">
        <f t="shared" si="3"/>
        <v>-4.9649205515161157</v>
      </c>
      <c r="V43" s="3">
        <f t="shared" si="4"/>
        <v>-4.3169884623286805</v>
      </c>
      <c r="X43" s="13">
        <f t="shared" si="5"/>
        <v>1.7534258953416881</v>
      </c>
      <c r="Y43" s="13">
        <f t="shared" si="6"/>
        <v>-4.3299633860504132</v>
      </c>
      <c r="AA43" s="13">
        <f t="shared" si="7"/>
        <v>1.0038329566680719</v>
      </c>
      <c r="AB43" s="3">
        <f t="shared" si="8"/>
        <v>-4.3322492655796179</v>
      </c>
    </row>
    <row r="44" spans="2:33" x14ac:dyDescent="0.25">
      <c r="B44" s="22">
        <v>40961</v>
      </c>
      <c r="C44" s="2">
        <v>4365.8</v>
      </c>
      <c r="D44" s="2">
        <v>4383.7</v>
      </c>
      <c r="E44" s="2">
        <v>4353.1000000000004</v>
      </c>
      <c r="F44" s="2">
        <v>4372.1000000000004</v>
      </c>
      <c r="G44" s="13">
        <f t="shared" si="9"/>
        <v>30.599999999999454</v>
      </c>
      <c r="M44" s="3">
        <f t="shared" si="1"/>
        <v>-4.4309791509571035</v>
      </c>
      <c r="P44" s="3">
        <f t="shared" si="2"/>
        <v>-3.5598431242427404</v>
      </c>
      <c r="S44" s="3">
        <f t="shared" si="3"/>
        <v>-4.4407531740143895</v>
      </c>
      <c r="V44" s="3">
        <f t="shared" si="4"/>
        <v>-3.3697248199227658</v>
      </c>
      <c r="X44" s="13">
        <f t="shared" si="5"/>
        <v>-2.7726870149113167E-2</v>
      </c>
      <c r="Y44" s="13">
        <f t="shared" si="6"/>
        <v>-3.4037458270617584</v>
      </c>
      <c r="AA44" s="13">
        <f t="shared" si="7"/>
        <v>0.99994242037284153</v>
      </c>
      <c r="AB44" s="3">
        <f t="shared" si="8"/>
        <v>-3.403418623279987</v>
      </c>
    </row>
    <row r="45" spans="2:33" x14ac:dyDescent="0.25">
      <c r="B45" s="22">
        <v>40962</v>
      </c>
      <c r="C45" s="2">
        <v>4371.1000000000004</v>
      </c>
      <c r="D45" s="2">
        <v>4373.8999999999996</v>
      </c>
      <c r="E45" s="2">
        <v>4347.8</v>
      </c>
      <c r="F45" s="2">
        <v>4367.5</v>
      </c>
      <c r="G45" s="13">
        <f t="shared" si="9"/>
        <v>26.099999999999454</v>
      </c>
      <c r="M45" s="3">
        <f t="shared" si="1"/>
        <v>-4.3037292743611397</v>
      </c>
      <c r="P45" s="3">
        <f t="shared" si="2"/>
        <v>-3.6988729597088983</v>
      </c>
      <c r="S45" s="3">
        <f t="shared" si="3"/>
        <v>-4.3210193952545524</v>
      </c>
      <c r="V45" s="3">
        <f t="shared" si="4"/>
        <v>-3.6158514151291925</v>
      </c>
      <c r="X45" s="13">
        <f t="shared" si="5"/>
        <v>-0.43458917698709842</v>
      </c>
      <c r="Y45" s="13">
        <f t="shared" si="6"/>
        <v>-3.513097165937443</v>
      </c>
      <c r="AA45" s="13">
        <f t="shared" si="7"/>
        <v>0.99905371918865182</v>
      </c>
      <c r="AB45" s="3">
        <f t="shared" si="8"/>
        <v>-3.5113418880963199</v>
      </c>
    </row>
    <row r="46" spans="2:33" x14ac:dyDescent="0.25">
      <c r="B46" s="22">
        <v>40963</v>
      </c>
      <c r="C46" s="2">
        <v>4369.3999999999996</v>
      </c>
      <c r="D46" s="2">
        <v>4389.3999999999996</v>
      </c>
      <c r="E46" s="2">
        <v>4366.3999999999996</v>
      </c>
      <c r="F46" s="2">
        <v>4389</v>
      </c>
      <c r="G46" s="13">
        <f t="shared" si="9"/>
        <v>23</v>
      </c>
      <c r="M46" s="3">
        <f t="shared" si="1"/>
        <v>-4.2160682482617133</v>
      </c>
      <c r="P46" s="3">
        <f t="shared" si="2"/>
        <v>-3.8580530587233959</v>
      </c>
      <c r="S46" s="3">
        <f t="shared" si="3"/>
        <v>-4.2385360999032855</v>
      </c>
      <c r="V46" s="3">
        <f t="shared" si="4"/>
        <v>-3.9166185525471917</v>
      </c>
      <c r="X46" s="13">
        <f t="shared" si="5"/>
        <v>-0.71487209947543895</v>
      </c>
      <c r="Y46" s="13">
        <f t="shared" si="6"/>
        <v>-3.7324110069471645</v>
      </c>
      <c r="AA46" s="13">
        <f t="shared" si="7"/>
        <v>0.99844150281732125</v>
      </c>
      <c r="AB46" s="3">
        <f t="shared" si="8"/>
        <v>-3.7299476583483813</v>
      </c>
    </row>
    <row r="47" spans="2:33" x14ac:dyDescent="0.25">
      <c r="B47" s="22">
        <v>40966</v>
      </c>
      <c r="C47" s="2">
        <v>4380.1000000000004</v>
      </c>
      <c r="D47" s="2">
        <v>4385.3</v>
      </c>
      <c r="E47" s="2">
        <v>4345.7</v>
      </c>
      <c r="F47" s="2">
        <v>4354.5</v>
      </c>
      <c r="G47" s="13">
        <f t="shared" si="9"/>
        <v>39.600000000000364</v>
      </c>
      <c r="M47" s="3">
        <f t="shared" si="1"/>
        <v>-4.6854789041490568</v>
      </c>
      <c r="P47" s="3">
        <f t="shared" si="2"/>
        <v>-3.5875069551556473</v>
      </c>
      <c r="S47" s="3">
        <f t="shared" si="3"/>
        <v>-4.6802206058055162</v>
      </c>
      <c r="V47" s="3">
        <f t="shared" si="4"/>
        <v>-3.4833291130177955</v>
      </c>
      <c r="X47" s="13">
        <f t="shared" si="5"/>
        <v>0.78599774352693963</v>
      </c>
      <c r="Y47" s="13">
        <f t="shared" si="6"/>
        <v>-3.6450204417826768</v>
      </c>
      <c r="AA47" s="13">
        <f t="shared" si="7"/>
        <v>1.001719822741221</v>
      </c>
      <c r="AB47" s="3">
        <f t="shared" si="8"/>
        <v>-3.6469815209604337</v>
      </c>
    </row>
    <row r="48" spans="2:33" x14ac:dyDescent="0.25">
      <c r="B48" s="22">
        <v>40967</v>
      </c>
      <c r="C48" s="2">
        <v>4355.3</v>
      </c>
      <c r="D48" s="2">
        <v>4372.8999999999996</v>
      </c>
      <c r="E48" s="2">
        <v>4346.3</v>
      </c>
      <c r="F48" s="2">
        <v>4351.2</v>
      </c>
      <c r="G48" s="13">
        <f t="shared" si="9"/>
        <v>26.599999999999454</v>
      </c>
      <c r="M48" s="3">
        <f t="shared" si="1"/>
        <v>-4.3178681495384685</v>
      </c>
      <c r="P48" s="3">
        <f t="shared" si="2"/>
        <v>-3.6781862661078693</v>
      </c>
      <c r="S48" s="3">
        <f t="shared" si="3"/>
        <v>-4.334323151037097</v>
      </c>
      <c r="V48" s="3">
        <f t="shared" si="4"/>
        <v>-3.5775137747499244</v>
      </c>
      <c r="X48" s="13">
        <f t="shared" si="5"/>
        <v>-0.38938225400510007</v>
      </c>
      <c r="Y48" s="13">
        <f t="shared" si="6"/>
        <v>-3.4900442826587228</v>
      </c>
      <c r="AA48" s="13">
        <f t="shared" si="7"/>
        <v>0.99915246376467293</v>
      </c>
      <c r="AB48" s="3">
        <f t="shared" si="8"/>
        <v>-3.4884359191754104</v>
      </c>
    </row>
    <row r="49" spans="2:28" x14ac:dyDescent="0.25">
      <c r="B49" s="22">
        <v>40968</v>
      </c>
      <c r="C49" s="2">
        <v>4357.1000000000004</v>
      </c>
      <c r="D49" s="2">
        <v>4406.1000000000004</v>
      </c>
      <c r="E49" s="2">
        <v>4357.1000000000004</v>
      </c>
      <c r="F49" s="2">
        <v>4388.1000000000004</v>
      </c>
      <c r="G49" s="13">
        <f t="shared" si="9"/>
        <v>49</v>
      </c>
      <c r="M49" s="3">
        <f t="shared" si="1"/>
        <v>-4.9512897574828374</v>
      </c>
      <c r="P49" s="3">
        <f t="shared" si="2"/>
        <v>-4.0547515177383522</v>
      </c>
      <c r="S49" s="3">
        <f t="shared" si="3"/>
        <v>-4.9303308511152864</v>
      </c>
      <c r="V49" s="3">
        <f t="shared" si="4"/>
        <v>-4.1929350086331141</v>
      </c>
      <c r="X49" s="13">
        <f t="shared" si="5"/>
        <v>1.6358878955884759</v>
      </c>
      <c r="Y49" s="13">
        <f t="shared" si="6"/>
        <v>-4.2340251063544292</v>
      </c>
      <c r="AA49" s="13">
        <f t="shared" si="7"/>
        <v>1.0035762207704171</v>
      </c>
      <c r="AB49" s="3">
        <f t="shared" si="8"/>
        <v>-4.2364166845920943</v>
      </c>
    </row>
    <row r="50" spans="2:28" x14ac:dyDescent="0.25">
      <c r="B50" s="22">
        <v>40969</v>
      </c>
      <c r="C50" s="2">
        <v>4381</v>
      </c>
      <c r="D50" s="2">
        <v>4381</v>
      </c>
      <c r="E50" s="2">
        <v>4337.6000000000004</v>
      </c>
      <c r="F50" s="2">
        <v>4346</v>
      </c>
      <c r="G50" s="13">
        <f t="shared" si="9"/>
        <v>43.399999999999636</v>
      </c>
      <c r="M50" s="3">
        <f t="shared" si="1"/>
        <v>-4.7929343554967385</v>
      </c>
      <c r="P50" s="3">
        <f t="shared" si="2"/>
        <v>-3.7210037857226292</v>
      </c>
      <c r="S50" s="3">
        <f t="shared" si="3"/>
        <v>-4.7813290245831013</v>
      </c>
      <c r="V50" s="3">
        <f t="shared" si="4"/>
        <v>-3.7196403266204996</v>
      </c>
      <c r="X50" s="13">
        <f t="shared" si="5"/>
        <v>1.1295703581900614</v>
      </c>
      <c r="Y50" s="13">
        <f t="shared" si="6"/>
        <v>-3.8561002930179971</v>
      </c>
      <c r="AA50" s="13">
        <f t="shared" si="7"/>
        <v>1.002470281518981</v>
      </c>
      <c r="AB50" s="3">
        <f t="shared" si="8"/>
        <v>-3.8584934683718823</v>
      </c>
    </row>
    <row r="51" spans="2:28" x14ac:dyDescent="0.25">
      <c r="B51" s="22">
        <v>40970</v>
      </c>
      <c r="C51" s="2">
        <v>4353.8999999999996</v>
      </c>
      <c r="D51" s="2">
        <v>4380.8999999999996</v>
      </c>
      <c r="E51" s="2">
        <v>4353.5</v>
      </c>
      <c r="F51" s="2">
        <v>4364.1000000000004</v>
      </c>
      <c r="G51" s="13">
        <f t="shared" si="9"/>
        <v>27.399999999999636</v>
      </c>
      <c r="M51" s="3">
        <f t="shared" si="1"/>
        <v>-4.3404903498222005</v>
      </c>
      <c r="P51" s="3">
        <f t="shared" si="2"/>
        <v>-3.6478637717926357</v>
      </c>
      <c r="S51" s="3">
        <f t="shared" si="3"/>
        <v>-4.3556091571226716</v>
      </c>
      <c r="V51" s="3">
        <f t="shared" si="4"/>
        <v>-3.5219613441153612</v>
      </c>
      <c r="X51" s="13">
        <f t="shared" si="5"/>
        <v>-0.31705117723388626</v>
      </c>
      <c r="Y51" s="13">
        <f t="shared" si="6"/>
        <v>-3.4593795229571365</v>
      </c>
      <c r="AA51" s="13">
        <f t="shared" si="7"/>
        <v>0.99931045508630667</v>
      </c>
      <c r="AB51" s="3">
        <f t="shared" si="8"/>
        <v>-3.4580167432458531</v>
      </c>
    </row>
    <row r="52" spans="2:28" x14ac:dyDescent="0.25">
      <c r="B52" s="22">
        <v>40973</v>
      </c>
      <c r="C52" s="2">
        <v>4360</v>
      </c>
      <c r="D52" s="2">
        <v>4364.2</v>
      </c>
      <c r="E52" s="2">
        <v>4343.6000000000004</v>
      </c>
      <c r="F52" s="2">
        <v>4354.2</v>
      </c>
      <c r="G52" s="13">
        <f t="shared" si="9"/>
        <v>20.599999999999454</v>
      </c>
      <c r="M52" s="3">
        <f t="shared" si="1"/>
        <v>-4.1482016474105174</v>
      </c>
      <c r="P52" s="3">
        <f t="shared" si="2"/>
        <v>-4.0204120367998559</v>
      </c>
      <c r="S52" s="3">
        <f t="shared" si="3"/>
        <v>-4.1746780509129167</v>
      </c>
      <c r="V52" s="3">
        <f t="shared" si="4"/>
        <v>-4.2261617303313699</v>
      </c>
      <c r="X52" s="13">
        <f t="shared" si="5"/>
        <v>-0.93186532978908043</v>
      </c>
      <c r="Y52" s="13">
        <f t="shared" si="6"/>
        <v>-4.0107338153907541</v>
      </c>
      <c r="AA52" s="13">
        <f t="shared" si="7"/>
        <v>0.99796752885242002</v>
      </c>
      <c r="AB52" s="3">
        <f t="shared" si="8"/>
        <v>-4.0081551102896871</v>
      </c>
    </row>
    <row r="53" spans="2:28" x14ac:dyDescent="0.25">
      <c r="B53" s="22">
        <v>40974</v>
      </c>
      <c r="C53" s="2">
        <v>4345.6000000000004</v>
      </c>
      <c r="D53" s="2">
        <v>4346</v>
      </c>
      <c r="E53" s="2">
        <v>4293.1000000000004</v>
      </c>
      <c r="F53" s="2">
        <v>4295.5</v>
      </c>
      <c r="G53" s="13">
        <f t="shared" si="9"/>
        <v>52.899999999999636</v>
      </c>
      <c r="M53" s="3">
        <f t="shared" si="1"/>
        <v>-5.0615729838659957</v>
      </c>
      <c r="P53" s="3">
        <f t="shared" si="2"/>
        <v>-4.3879019463786229</v>
      </c>
      <c r="S53" s="3">
        <f t="shared" si="3"/>
        <v>-5.0340999402105808</v>
      </c>
      <c r="V53" s="3">
        <f t="shared" si="4"/>
        <v>-4.5752499515219966</v>
      </c>
      <c r="X53" s="13">
        <f t="shared" si="5"/>
        <v>1.9885018948480302</v>
      </c>
      <c r="Y53" s="13">
        <f t="shared" si="6"/>
        <v>-4.5287601178791288</v>
      </c>
      <c r="AA53" s="13">
        <f t="shared" si="7"/>
        <v>1.0043464284633814</v>
      </c>
      <c r="AB53" s="3">
        <f t="shared" si="8"/>
        <v>-4.5307207770658113</v>
      </c>
    </row>
    <row r="54" spans="2:28" x14ac:dyDescent="0.25">
      <c r="B54" s="22">
        <v>40975</v>
      </c>
      <c r="C54" s="2">
        <v>4285</v>
      </c>
      <c r="D54" s="2">
        <v>4285</v>
      </c>
      <c r="E54" s="2">
        <v>4234.3999999999996</v>
      </c>
      <c r="F54" s="2">
        <v>4234.3999999999996</v>
      </c>
      <c r="G54" s="13">
        <f t="shared" si="9"/>
        <v>50.600000000000364</v>
      </c>
      <c r="M54" s="3">
        <f t="shared" si="1"/>
        <v>-4.9965341580503013</v>
      </c>
      <c r="P54" s="3">
        <f t="shared" si="2"/>
        <v>-4.1811651070764579</v>
      </c>
      <c r="S54" s="3">
        <f t="shared" si="3"/>
        <v>-4.9729027897119522</v>
      </c>
      <c r="V54" s="3">
        <f t="shared" si="4"/>
        <v>-4.3461555518575494</v>
      </c>
      <c r="X54" s="13">
        <f t="shared" si="5"/>
        <v>1.7805500491309036</v>
      </c>
      <c r="Y54" s="13">
        <f t="shared" si="6"/>
        <v>-4.352453322633318</v>
      </c>
      <c r="AA54" s="13">
        <f t="shared" si="7"/>
        <v>1.0038922034136846</v>
      </c>
      <c r="AB54" s="3">
        <f t="shared" si="8"/>
        <v>-4.3547093582915881</v>
      </c>
    </row>
    <row r="55" spans="2:28" x14ac:dyDescent="0.25">
      <c r="B55" s="22">
        <v>40976</v>
      </c>
      <c r="C55" s="2">
        <v>4242.1000000000004</v>
      </c>
      <c r="D55" s="2">
        <v>4266.3</v>
      </c>
      <c r="E55" s="2">
        <v>4237.7</v>
      </c>
      <c r="F55" s="2">
        <v>4262.2</v>
      </c>
      <c r="G55" s="13">
        <f t="shared" si="9"/>
        <v>28.600000000000364</v>
      </c>
      <c r="M55" s="3">
        <f t="shared" si="1"/>
        <v>-4.3744236502478113</v>
      </c>
      <c r="P55" s="3">
        <f t="shared" si="2"/>
        <v>-3.6086831178959362</v>
      </c>
      <c r="S55" s="3">
        <f t="shared" si="3"/>
        <v>-4.3875381667166948</v>
      </c>
      <c r="V55" s="3">
        <f t="shared" si="4"/>
        <v>-3.4518682123711031</v>
      </c>
      <c r="X55" s="13">
        <f t="shared" si="5"/>
        <v>-0.20855456207702439</v>
      </c>
      <c r="Y55" s="13">
        <f t="shared" si="6"/>
        <v>-3.4266994409562654</v>
      </c>
      <c r="AA55" s="13">
        <f t="shared" si="7"/>
        <v>0.99954744206875745</v>
      </c>
      <c r="AB55" s="3">
        <f t="shared" si="8"/>
        <v>-3.4257206976502665</v>
      </c>
    </row>
    <row r="56" spans="2:28" x14ac:dyDescent="0.25">
      <c r="B56" s="22">
        <v>40977</v>
      </c>
      <c r="C56" s="2">
        <v>4270.6000000000004</v>
      </c>
      <c r="D56" s="2">
        <v>4303.7</v>
      </c>
      <c r="E56" s="2">
        <v>4270.3999999999996</v>
      </c>
      <c r="F56" s="2">
        <v>4300.5</v>
      </c>
      <c r="G56" s="13">
        <f t="shared" si="9"/>
        <v>33.300000000000182</v>
      </c>
      <c r="M56" s="3">
        <f t="shared" si="1"/>
        <v>-4.5073290769147025</v>
      </c>
      <c r="P56" s="3">
        <f t="shared" si="2"/>
        <v>-3.5258720441261824</v>
      </c>
      <c r="S56" s="3">
        <f t="shared" si="3"/>
        <v>-4.5125934211537242</v>
      </c>
      <c r="V56" s="3">
        <f t="shared" si="4"/>
        <v>-3.3251006940954042</v>
      </c>
      <c r="X56" s="13">
        <f t="shared" si="5"/>
        <v>0.21639051395374378</v>
      </c>
      <c r="Y56" s="13">
        <f t="shared" si="6"/>
        <v>-3.4251690863723621</v>
      </c>
      <c r="AA56" s="13">
        <f t="shared" si="7"/>
        <v>1.0004756410833555</v>
      </c>
      <c r="AB56" s="3">
        <f t="shared" si="8"/>
        <v>-3.425678558981649</v>
      </c>
    </row>
    <row r="57" spans="2:28" x14ac:dyDescent="0.25">
      <c r="B57" s="22">
        <v>40980</v>
      </c>
      <c r="C57" s="2">
        <v>4303</v>
      </c>
      <c r="D57" s="2">
        <v>4303.6000000000004</v>
      </c>
      <c r="E57" s="2">
        <v>4285.1000000000004</v>
      </c>
      <c r="F57" s="2">
        <v>4288.2</v>
      </c>
      <c r="G57" s="13">
        <f t="shared" si="9"/>
        <v>18.5</v>
      </c>
      <c r="M57" s="3">
        <f t="shared" si="1"/>
        <v>-4.0888183716657496</v>
      </c>
      <c r="P57" s="3">
        <f t="shared" si="2"/>
        <v>-4.1938609532693691</v>
      </c>
      <c r="S57" s="3">
        <f t="shared" si="3"/>
        <v>-4.118802247568965</v>
      </c>
      <c r="V57" s="3">
        <f t="shared" si="4"/>
        <v>-4.5552384081126718</v>
      </c>
      <c r="X57" s="13">
        <f t="shared" si="5"/>
        <v>-1.1217344063134242</v>
      </c>
      <c r="Y57" s="13">
        <f t="shared" si="6"/>
        <v>-4.3517979719134683</v>
      </c>
      <c r="AA57" s="13">
        <f t="shared" si="7"/>
        <v>0.99755280163313165</v>
      </c>
      <c r="AB57" s="3">
        <f t="shared" si="8"/>
        <v>-4.3496700219857543</v>
      </c>
    </row>
    <row r="58" spans="2:28" x14ac:dyDescent="0.25">
      <c r="B58" s="22">
        <v>40981</v>
      </c>
      <c r="C58" s="2">
        <v>4294.2</v>
      </c>
      <c r="D58" s="2">
        <v>4341.8</v>
      </c>
      <c r="E58" s="2">
        <v>4293.7</v>
      </c>
      <c r="F58" s="2">
        <v>4336.5</v>
      </c>
      <c r="G58" s="13">
        <f t="shared" si="9"/>
        <v>48.100000000000364</v>
      </c>
      <c r="M58" s="3">
        <f t="shared" si="1"/>
        <v>-4.9258397821636546</v>
      </c>
      <c r="P58" s="3">
        <f t="shared" si="2"/>
        <v>-3.9898089422003404</v>
      </c>
      <c r="S58" s="3">
        <f t="shared" si="3"/>
        <v>-4.906384133733809</v>
      </c>
      <c r="V58" s="3">
        <f t="shared" si="4"/>
        <v>-4.1095659103237523</v>
      </c>
      <c r="X58" s="13">
        <f t="shared" si="5"/>
        <v>1.5545154342209118</v>
      </c>
      <c r="Y58" s="13">
        <f t="shared" si="6"/>
        <v>-4.1691650368014397</v>
      </c>
      <c r="AA58" s="13">
        <f t="shared" si="7"/>
        <v>1.0033984805335794</v>
      </c>
      <c r="AB58" s="3">
        <f t="shared" si="8"/>
        <v>-4.1716070202340418</v>
      </c>
    </row>
    <row r="59" spans="2:28" x14ac:dyDescent="0.25">
      <c r="B59" s="22">
        <v>40982</v>
      </c>
      <c r="C59" s="2">
        <v>4348.6000000000004</v>
      </c>
      <c r="D59" s="2">
        <v>4382.6000000000004</v>
      </c>
      <c r="E59" s="2">
        <v>4348.2</v>
      </c>
      <c r="F59" s="2">
        <v>4375.6000000000004</v>
      </c>
      <c r="G59" s="13">
        <f t="shared" si="9"/>
        <v>34.400000000000546</v>
      </c>
      <c r="M59" s="3">
        <f t="shared" si="1"/>
        <v>-4.5384346023048368</v>
      </c>
      <c r="P59" s="3">
        <f t="shared" si="2"/>
        <v>-3.5224345664973944</v>
      </c>
      <c r="S59" s="3">
        <f t="shared" si="3"/>
        <v>-4.5418616663664579</v>
      </c>
      <c r="V59" s="3">
        <f t="shared" si="4"/>
        <v>-3.3276536432777988</v>
      </c>
      <c r="X59" s="13">
        <f t="shared" si="5"/>
        <v>0.31584574451417308</v>
      </c>
      <c r="Y59" s="13">
        <f t="shared" si="6"/>
        <v>-3.448375524769582</v>
      </c>
      <c r="AA59" s="13">
        <f t="shared" si="7"/>
        <v>1.000692879150602</v>
      </c>
      <c r="AB59" s="3">
        <f t="shared" si="8"/>
        <v>-3.4491965934402251</v>
      </c>
    </row>
    <row r="60" spans="2:28" x14ac:dyDescent="0.25">
      <c r="B60" s="22">
        <v>40983</v>
      </c>
      <c r="C60" s="2">
        <v>4371.2</v>
      </c>
      <c r="D60" s="2">
        <v>4371.2</v>
      </c>
      <c r="E60" s="2">
        <v>4354.3</v>
      </c>
      <c r="F60" s="2">
        <v>4366.8999999999996</v>
      </c>
      <c r="G60" s="13">
        <f t="shared" si="9"/>
        <v>16.899999999999636</v>
      </c>
      <c r="M60" s="3">
        <f t="shared" si="1"/>
        <v>-4.0435739710982856</v>
      </c>
      <c r="P60" s="3">
        <f t="shared" si="2"/>
        <v>-4.3482458463078082</v>
      </c>
      <c r="S60" s="3">
        <f t="shared" si="3"/>
        <v>-4.0762302028015256</v>
      </c>
      <c r="V60" s="3">
        <f t="shared" si="4"/>
        <v>-4.8455997302119798</v>
      </c>
      <c r="X60" s="13">
        <f t="shared" si="5"/>
        <v>-1.2663965598558518</v>
      </c>
      <c r="Y60" s="13">
        <f t="shared" si="6"/>
        <v>-4.6850056341243196</v>
      </c>
      <c r="AA60" s="13">
        <f t="shared" si="7"/>
        <v>0.99723681898986416</v>
      </c>
      <c r="AB60" s="3">
        <f t="shared" si="8"/>
        <v>-4.6837382655692625</v>
      </c>
    </row>
    <row r="61" spans="2:28" x14ac:dyDescent="0.25">
      <c r="B61" s="22">
        <v>40984</v>
      </c>
      <c r="C61" s="2">
        <v>4367.5</v>
      </c>
      <c r="D61" s="2">
        <v>4373.5</v>
      </c>
      <c r="E61" s="2">
        <v>4354.6000000000004</v>
      </c>
      <c r="F61" s="2">
        <v>4364.7</v>
      </c>
      <c r="G61" s="13">
        <f t="shared" si="9"/>
        <v>18.899999999999636</v>
      </c>
      <c r="M61" s="3">
        <f t="shared" si="1"/>
        <v>-4.1001294718076027</v>
      </c>
      <c r="P61" s="3">
        <f t="shared" si="2"/>
        <v>-4.1583851906660421</v>
      </c>
      <c r="S61" s="3">
        <f t="shared" si="3"/>
        <v>-4.1294452594593167</v>
      </c>
      <c r="V61" s="3">
        <f t="shared" si="4"/>
        <v>-4.488158401645606</v>
      </c>
      <c r="X61" s="13">
        <f t="shared" si="5"/>
        <v>-1.0855688679278583</v>
      </c>
      <c r="Y61" s="13">
        <f t="shared" si="6"/>
        <v>-4.2789128201467417</v>
      </c>
      <c r="AA61" s="13">
        <f t="shared" si="7"/>
        <v>0.99763179729394846</v>
      </c>
      <c r="AB61" s="3">
        <f t="shared" si="8"/>
        <v>-4.2766470803338965</v>
      </c>
    </row>
    <row r="62" spans="2:28" x14ac:dyDescent="0.25">
      <c r="B62" s="22">
        <v>40987</v>
      </c>
      <c r="C62" s="2">
        <v>4370.6000000000004</v>
      </c>
      <c r="D62" s="2">
        <v>4397.8999999999996</v>
      </c>
      <c r="E62" s="2">
        <v>4369.8</v>
      </c>
      <c r="F62" s="2">
        <v>4381.2</v>
      </c>
      <c r="G62" s="13">
        <f t="shared" si="9"/>
        <v>28.099999999999454</v>
      </c>
      <c r="M62" s="3">
        <f t="shared" si="1"/>
        <v>-4.3602847750704568</v>
      </c>
      <c r="P62" s="3">
        <f t="shared" si="2"/>
        <v>-3.6240973266909142</v>
      </c>
      <c r="S62" s="3">
        <f t="shared" si="3"/>
        <v>-4.3742344137281179</v>
      </c>
      <c r="V62" s="3">
        <f t="shared" si="4"/>
        <v>-3.4791547707595782</v>
      </c>
      <c r="X62" s="13">
        <f t="shared" si="5"/>
        <v>-0.25376148505910495</v>
      </c>
      <c r="Y62" s="13">
        <f t="shared" si="6"/>
        <v>-3.4384607291329381</v>
      </c>
      <c r="AA62" s="13">
        <f t="shared" si="7"/>
        <v>0.99944869749273613</v>
      </c>
      <c r="AB62" s="3">
        <f t="shared" si="8"/>
        <v>-3.4373203774071532</v>
      </c>
    </row>
    <row r="63" spans="2:28" x14ac:dyDescent="0.25">
      <c r="B63" s="22">
        <v>40988</v>
      </c>
      <c r="C63" s="2">
        <v>4382.8</v>
      </c>
      <c r="D63" s="2">
        <v>4383</v>
      </c>
      <c r="E63" s="2">
        <v>4355</v>
      </c>
      <c r="F63" s="2">
        <v>4365.6000000000004</v>
      </c>
      <c r="G63" s="13">
        <f t="shared" si="9"/>
        <v>28</v>
      </c>
      <c r="M63" s="3">
        <f t="shared" si="1"/>
        <v>-4.3574570000350068</v>
      </c>
      <c r="P63" s="3">
        <f t="shared" si="2"/>
        <v>-3.6273358348355584</v>
      </c>
      <c r="S63" s="3">
        <f t="shared" si="3"/>
        <v>-4.3715736623853445</v>
      </c>
      <c r="V63" s="3">
        <f t="shared" si="4"/>
        <v>-3.4849402244410967</v>
      </c>
      <c r="X63" s="13">
        <f t="shared" si="5"/>
        <v>-0.2628028696554553</v>
      </c>
      <c r="Y63" s="13">
        <f t="shared" si="6"/>
        <v>-3.4411253021443757</v>
      </c>
      <c r="AA63" s="13">
        <f t="shared" si="7"/>
        <v>0.99942894857753206</v>
      </c>
      <c r="AB63" s="3">
        <f t="shared" si="8"/>
        <v>-3.4399528573863143</v>
      </c>
    </row>
    <row r="64" spans="2:28" x14ac:dyDescent="0.25">
      <c r="B64" s="22">
        <v>40989</v>
      </c>
      <c r="C64" s="2">
        <v>4357</v>
      </c>
      <c r="D64" s="2">
        <v>4365.6000000000004</v>
      </c>
      <c r="E64" s="2">
        <v>4334.3999999999996</v>
      </c>
      <c r="F64" s="2">
        <v>4347</v>
      </c>
      <c r="G64" s="13">
        <f t="shared" si="9"/>
        <v>31.200000000000728</v>
      </c>
      <c r="M64" s="3">
        <f t="shared" si="1"/>
        <v>-4.4479458011699347</v>
      </c>
      <c r="P64" s="3">
        <f t="shared" si="2"/>
        <v>-3.5491425629607578</v>
      </c>
      <c r="S64" s="3">
        <f t="shared" si="3"/>
        <v>-4.4567176755517721</v>
      </c>
      <c r="V64" s="3">
        <f t="shared" si="4"/>
        <v>-3.3533575484157083</v>
      </c>
      <c r="X64" s="13">
        <f t="shared" si="5"/>
        <v>2.6521437429399993E-2</v>
      </c>
      <c r="Y64" s="13">
        <f t="shared" si="6"/>
        <v>-3.4037064646837818</v>
      </c>
      <c r="AA64" s="13">
        <f t="shared" si="7"/>
        <v>1.000060913864067</v>
      </c>
      <c r="AB64" s="3">
        <f t="shared" si="8"/>
        <v>-3.4035718288278476</v>
      </c>
    </row>
    <row r="65" spans="2:28" x14ac:dyDescent="0.25">
      <c r="B65" s="22">
        <v>40990</v>
      </c>
      <c r="C65" s="2">
        <v>4344.7</v>
      </c>
      <c r="D65" s="2">
        <v>4373.2</v>
      </c>
      <c r="E65" s="2">
        <v>4343.8999999999996</v>
      </c>
      <c r="F65" s="2">
        <v>4364.8999999999996</v>
      </c>
      <c r="G65" s="13">
        <f t="shared" si="9"/>
        <v>29.300000000000182</v>
      </c>
      <c r="M65" s="3">
        <f t="shared" si="1"/>
        <v>-4.3942180754960676</v>
      </c>
      <c r="P65" s="3">
        <f t="shared" si="2"/>
        <v>-3.5892685036712852</v>
      </c>
      <c r="S65" s="3">
        <f t="shared" si="3"/>
        <v>-4.4061634205281734</v>
      </c>
      <c r="V65" s="3">
        <f t="shared" si="4"/>
        <v>-3.4182341025169123</v>
      </c>
      <c r="X65" s="13">
        <f t="shared" si="5"/>
        <v>-0.14526486990224313</v>
      </c>
      <c r="Y65" s="13">
        <f t="shared" si="6"/>
        <v>-3.4144388010026807</v>
      </c>
      <c r="AA65" s="13">
        <f t="shared" si="7"/>
        <v>0.99968568447518691</v>
      </c>
      <c r="AB65" s="3">
        <f t="shared" si="8"/>
        <v>-3.4136882708607068</v>
      </c>
    </row>
    <row r="66" spans="2:28" x14ac:dyDescent="0.25">
      <c r="B66" s="22">
        <v>40991</v>
      </c>
      <c r="C66" s="2">
        <v>4354.7</v>
      </c>
      <c r="D66" s="2">
        <v>4366.8999999999996</v>
      </c>
      <c r="E66" s="2">
        <v>4329.3</v>
      </c>
      <c r="F66" s="2">
        <v>4360.7</v>
      </c>
      <c r="G66" s="13">
        <f t="shared" si="9"/>
        <v>37.599999999999454</v>
      </c>
      <c r="M66" s="3">
        <f t="shared" si="1"/>
        <v>-4.628923403439714</v>
      </c>
      <c r="P66" s="3">
        <f t="shared" si="2"/>
        <v>-3.5465480519005981</v>
      </c>
      <c r="S66" s="3">
        <f t="shared" si="3"/>
        <v>-4.627005634829402</v>
      </c>
      <c r="V66" s="3">
        <f t="shared" si="4"/>
        <v>-3.3974462590222529</v>
      </c>
      <c r="X66" s="13">
        <f t="shared" si="5"/>
        <v>0.60517005159886395</v>
      </c>
      <c r="Y66" s="13">
        <f t="shared" si="6"/>
        <v>-3.5545094852981052</v>
      </c>
      <c r="AA66" s="13">
        <f t="shared" si="7"/>
        <v>1.0013248444371365</v>
      </c>
      <c r="AB66" s="3">
        <f t="shared" si="8"/>
        <v>-3.5561032882789037</v>
      </c>
    </row>
    <row r="67" spans="2:28" x14ac:dyDescent="0.25">
      <c r="B67" s="22">
        <v>40994</v>
      </c>
      <c r="C67" s="2">
        <v>4360.2</v>
      </c>
      <c r="D67" s="2">
        <v>4380.7</v>
      </c>
      <c r="E67" s="2">
        <v>4355.2</v>
      </c>
      <c r="F67" s="2">
        <v>4355.2</v>
      </c>
      <c r="G67" s="13">
        <f t="shared" si="9"/>
        <v>25.5</v>
      </c>
      <c r="M67" s="3">
        <f t="shared" si="1"/>
        <v>-4.2867626241483601</v>
      </c>
      <c r="P67" s="3">
        <f t="shared" si="2"/>
        <v>-3.7254841679985713</v>
      </c>
      <c r="S67" s="3">
        <f t="shared" si="3"/>
        <v>-4.3050548881292343</v>
      </c>
      <c r="V67" s="3">
        <f t="shared" si="4"/>
        <v>-3.6655533947327612</v>
      </c>
      <c r="X67" s="13">
        <f t="shared" si="5"/>
        <v>-0.48883748456544712</v>
      </c>
      <c r="Y67" s="13">
        <f t="shared" si="6"/>
        <v>-3.5449401051470932</v>
      </c>
      <c r="AA67" s="13">
        <f t="shared" si="7"/>
        <v>0.99893522569742665</v>
      </c>
      <c r="AB67" s="3">
        <f t="shared" si="8"/>
        <v>-3.5430172615891289</v>
      </c>
    </row>
    <row r="68" spans="2:28" x14ac:dyDescent="0.25">
      <c r="B68" s="22">
        <v>40995</v>
      </c>
      <c r="C68" s="2">
        <v>4364.8999999999996</v>
      </c>
      <c r="D68" s="2">
        <v>4397.8999999999996</v>
      </c>
      <c r="E68" s="2">
        <v>4364.8999999999996</v>
      </c>
      <c r="F68" s="2">
        <v>4391.6000000000004</v>
      </c>
      <c r="G68" s="13">
        <f t="shared" si="9"/>
        <v>33</v>
      </c>
      <c r="M68" s="3">
        <f t="shared" si="1"/>
        <v>-4.4988457518082994</v>
      </c>
      <c r="P68" s="3">
        <f t="shared" si="2"/>
        <v>-3.5278516459040139</v>
      </c>
      <c r="S68" s="3">
        <f t="shared" si="3"/>
        <v>-4.5046111727133393</v>
      </c>
      <c r="V68" s="3">
        <f t="shared" si="4"/>
        <v>-3.3264340633230773</v>
      </c>
      <c r="X68" s="13">
        <f t="shared" si="5"/>
        <v>0.1892663601645283</v>
      </c>
      <c r="Y68" s="13">
        <f t="shared" si="6"/>
        <v>-3.420190266865089</v>
      </c>
      <c r="AA68" s="13">
        <f t="shared" si="7"/>
        <v>1.0004163943377429</v>
      </c>
      <c r="AB68" s="3">
        <f t="shared" si="8"/>
        <v>-3.420611321683094</v>
      </c>
    </row>
    <row r="69" spans="2:28" x14ac:dyDescent="0.25">
      <c r="B69" s="22">
        <v>40996</v>
      </c>
      <c r="C69" s="2">
        <v>4388.3999999999996</v>
      </c>
      <c r="D69" s="2">
        <v>4433.6000000000004</v>
      </c>
      <c r="E69" s="2">
        <v>4384.8</v>
      </c>
      <c r="F69" s="2">
        <v>4431.5</v>
      </c>
      <c r="G69" s="13">
        <f t="shared" si="9"/>
        <v>48.800000000000182</v>
      </c>
      <c r="M69" s="3">
        <f t="shared" si="1"/>
        <v>-4.9456342074119108</v>
      </c>
      <c r="P69" s="3">
        <f t="shared" si="2"/>
        <v>-4.0399387198143275</v>
      </c>
      <c r="S69" s="3">
        <f t="shared" si="3"/>
        <v>-4.9250093586742878</v>
      </c>
      <c r="V69" s="3">
        <f t="shared" si="4"/>
        <v>-4.1742180944251714</v>
      </c>
      <c r="X69" s="13">
        <f t="shared" si="5"/>
        <v>1.617805126395693</v>
      </c>
      <c r="Y69" s="13">
        <f t="shared" si="6"/>
        <v>-4.2194965251384975</v>
      </c>
      <c r="AA69" s="13">
        <f t="shared" si="7"/>
        <v>1.0035367229400087</v>
      </c>
      <c r="AB69" s="3">
        <f t="shared" si="8"/>
        <v>-4.2219009264046248</v>
      </c>
    </row>
    <row r="70" spans="2:28" x14ac:dyDescent="0.25">
      <c r="B70" s="22">
        <v>40997</v>
      </c>
      <c r="C70" s="2">
        <v>4427.6000000000004</v>
      </c>
      <c r="D70" s="2">
        <v>4434.5</v>
      </c>
      <c r="E70" s="2">
        <v>4414.6000000000004</v>
      </c>
      <c r="F70" s="2">
        <v>4422</v>
      </c>
      <c r="G70" s="13">
        <f t="shared" si="9"/>
        <v>19.899999999999636</v>
      </c>
      <c r="M70" s="3">
        <f t="shared" si="1"/>
        <v>-4.1284072221622612</v>
      </c>
      <c r="P70" s="3">
        <f t="shared" si="2"/>
        <v>-4.0747871684748773</v>
      </c>
      <c r="S70" s="3">
        <f t="shared" si="3"/>
        <v>-4.156052784062922</v>
      </c>
      <c r="V70" s="3">
        <f t="shared" si="4"/>
        <v>-4.3296044570531507</v>
      </c>
      <c r="X70" s="13">
        <f t="shared" si="5"/>
        <v>-0.99515502196386163</v>
      </c>
      <c r="Y70" s="13">
        <f t="shared" si="6"/>
        <v>-4.1133465034898311</v>
      </c>
      <c r="AA70" s="13">
        <f t="shared" si="7"/>
        <v>0.99782928644599056</v>
      </c>
      <c r="AB70" s="3">
        <f t="shared" si="8"/>
        <v>-4.1108480135385195</v>
      </c>
    </row>
    <row r="71" spans="2:28" x14ac:dyDescent="0.25">
      <c r="B71" s="22">
        <v>40998</v>
      </c>
      <c r="C71" s="2">
        <v>4423.8999999999996</v>
      </c>
      <c r="D71" s="2">
        <v>4443</v>
      </c>
      <c r="E71" s="2">
        <v>4419.8999999999996</v>
      </c>
      <c r="F71" s="2">
        <v>4420</v>
      </c>
      <c r="G71" s="13">
        <f t="shared" si="9"/>
        <v>23.100000000000364</v>
      </c>
      <c r="M71" s="3">
        <f t="shared" si="1"/>
        <v>-4.218896023297189</v>
      </c>
      <c r="P71" s="3">
        <f t="shared" si="2"/>
        <v>-3.8520572293639077</v>
      </c>
      <c r="S71" s="3">
        <f t="shared" si="3"/>
        <v>-4.2411968512460589</v>
      </c>
      <c r="V71" s="3">
        <f t="shared" si="4"/>
        <v>-3.9051974486953327</v>
      </c>
      <c r="X71" s="13">
        <f t="shared" si="5"/>
        <v>-0.70583071487900639</v>
      </c>
      <c r="Y71" s="13">
        <f t="shared" si="6"/>
        <v>-3.7230557680998593</v>
      </c>
      <c r="AA71" s="13">
        <f t="shared" si="7"/>
        <v>0.99846125173252553</v>
      </c>
      <c r="AB71" s="3">
        <f t="shared" si="8"/>
        <v>-3.7206075140249038</v>
      </c>
    </row>
    <row r="73" spans="2:28" ht="15.75" thickBot="1" x14ac:dyDescent="0.3"/>
    <row r="74" spans="2:28" x14ac:dyDescent="0.25">
      <c r="B74" s="17" t="s">
        <v>44</v>
      </c>
      <c r="C74" s="21" t="s">
        <v>44</v>
      </c>
      <c r="D74" s="21" t="s">
        <v>46</v>
      </c>
    </row>
    <row r="75" spans="2:28" x14ac:dyDescent="0.25">
      <c r="B75" s="17">
        <v>20</v>
      </c>
      <c r="C75" s="18">
        <v>20</v>
      </c>
      <c r="D75" s="19">
        <v>6</v>
      </c>
    </row>
    <row r="76" spans="2:28" x14ac:dyDescent="0.25">
      <c r="B76" s="17">
        <v>25</v>
      </c>
      <c r="C76" s="18">
        <v>25</v>
      </c>
      <c r="D76" s="19">
        <v>5</v>
      </c>
    </row>
    <row r="77" spans="2:28" x14ac:dyDescent="0.25">
      <c r="B77" s="17">
        <v>30</v>
      </c>
      <c r="C77" s="18">
        <v>30</v>
      </c>
      <c r="D77" s="19">
        <v>15</v>
      </c>
    </row>
    <row r="78" spans="2:28" x14ac:dyDescent="0.25">
      <c r="B78" s="17">
        <v>35</v>
      </c>
      <c r="C78" s="18">
        <v>35</v>
      </c>
      <c r="D78" s="19">
        <v>7</v>
      </c>
    </row>
    <row r="79" spans="2:28" x14ac:dyDescent="0.25">
      <c r="B79" s="17">
        <v>40</v>
      </c>
      <c r="C79" s="18">
        <v>40</v>
      </c>
      <c r="D79" s="19">
        <v>10</v>
      </c>
    </row>
    <row r="80" spans="2:28" x14ac:dyDescent="0.25">
      <c r="B80" s="17">
        <v>45</v>
      </c>
      <c r="C80" s="18">
        <v>45</v>
      </c>
      <c r="D80" s="19">
        <v>10</v>
      </c>
    </row>
    <row r="81" spans="2:4" x14ac:dyDescent="0.25">
      <c r="B81" s="17">
        <v>50</v>
      </c>
      <c r="C81" s="18">
        <v>50</v>
      </c>
      <c r="D81" s="19">
        <v>4</v>
      </c>
    </row>
    <row r="82" spans="2:4" x14ac:dyDescent="0.25">
      <c r="B82" s="17">
        <v>55</v>
      </c>
      <c r="C82" s="18">
        <v>55</v>
      </c>
      <c r="D82" s="19">
        <v>3</v>
      </c>
    </row>
    <row r="83" spans="2:4" ht="15.75" thickBot="1" x14ac:dyDescent="0.3">
      <c r="C83" s="20" t="s">
        <v>45</v>
      </c>
      <c r="D83" s="20">
        <v>3</v>
      </c>
    </row>
  </sheetData>
  <sortState ref="C75:C82">
    <sortCondition ref="C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opLeftCell="F1" workbookViewId="0">
      <selection activeCell="R3" sqref="R3"/>
    </sheetView>
  </sheetViews>
  <sheetFormatPr defaultRowHeight="15" x14ac:dyDescent="0.25"/>
  <cols>
    <col min="2" max="2" width="9.140625" style="3"/>
    <col min="4" max="4" width="12.7109375" customWidth="1"/>
    <col min="5" max="8" width="10.7109375" style="13" customWidth="1"/>
    <col min="9" max="9" width="10.7109375" style="3" customWidth="1"/>
    <col min="10" max="10" width="10.7109375" customWidth="1"/>
    <col min="12" max="12" width="20.7109375" customWidth="1"/>
    <col min="13" max="13" width="10.7109375" customWidth="1"/>
    <col min="15" max="15" width="15.7109375" customWidth="1"/>
    <col min="16" max="16" width="10.7109375" style="27" customWidth="1"/>
    <col min="17" max="18" width="10.7109375" style="30" customWidth="1"/>
    <col min="20" max="20" width="15.7109375" customWidth="1"/>
    <col min="21" max="21" width="10.7109375" style="13" customWidth="1"/>
    <col min="22" max="23" width="10.7109375" style="30" customWidth="1"/>
    <col min="25" max="25" width="9.140625" style="2"/>
    <col min="31" max="31" width="20.7109375" customWidth="1"/>
  </cols>
  <sheetData>
    <row r="1" spans="1:38" ht="15.75" thickBot="1" x14ac:dyDescent="0.3">
      <c r="A1" t="s">
        <v>63</v>
      </c>
      <c r="D1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3" t="s">
        <v>64</v>
      </c>
      <c r="J1" s="13" t="s">
        <v>65</v>
      </c>
      <c r="O1" s="29" t="s">
        <v>66</v>
      </c>
      <c r="Q1" s="30" t="s">
        <v>73</v>
      </c>
      <c r="R1" s="30" t="s">
        <v>1</v>
      </c>
      <c r="T1" t="s">
        <v>67</v>
      </c>
      <c r="V1" s="30" t="s">
        <v>73</v>
      </c>
      <c r="W1" s="30" t="s">
        <v>1</v>
      </c>
    </row>
    <row r="2" spans="1:38" x14ac:dyDescent="0.25">
      <c r="D2" s="16">
        <v>41638</v>
      </c>
      <c r="E2" s="27">
        <v>77.52</v>
      </c>
      <c r="F2" s="27">
        <v>77.72</v>
      </c>
      <c r="G2" s="27">
        <v>77.260000000000005</v>
      </c>
      <c r="H2" s="27">
        <v>77.67</v>
      </c>
      <c r="L2" s="32" t="s">
        <v>65</v>
      </c>
      <c r="M2" s="32"/>
      <c r="Y2" s="2" t="s">
        <v>44</v>
      </c>
      <c r="Z2" s="21" t="s">
        <v>44</v>
      </c>
      <c r="AA2" s="21" t="s">
        <v>46</v>
      </c>
      <c r="AB2" s="48"/>
      <c r="AC2" s="48"/>
      <c r="AD2" s="49"/>
      <c r="AE2" s="56" t="s">
        <v>124</v>
      </c>
    </row>
    <row r="3" spans="1:38" x14ac:dyDescent="0.25">
      <c r="D3" s="16">
        <v>41639</v>
      </c>
      <c r="E3" s="27">
        <v>77.69</v>
      </c>
      <c r="F3" s="27">
        <v>78.03</v>
      </c>
      <c r="G3" s="27">
        <v>77.400000000000006</v>
      </c>
      <c r="H3" s="27">
        <v>77.8</v>
      </c>
      <c r="I3" s="3">
        <f>LN(H3/H2)*100</f>
        <v>0.16723487527898914</v>
      </c>
      <c r="J3" s="3">
        <f>-I3</f>
        <v>-0.16723487527898914</v>
      </c>
      <c r="L3" s="19"/>
      <c r="M3" s="19"/>
      <c r="O3" t="s">
        <v>68</v>
      </c>
      <c r="P3" s="28">
        <v>1.0698473214633245E-2</v>
      </c>
      <c r="Q3" s="30">
        <f t="shared" ref="Q3:Q16" si="0">(J3-$P$3)/$P$6</f>
        <v>-0.24381934027707766</v>
      </c>
      <c r="R3" s="30">
        <f t="shared" ref="R3:R34" si="1">-0.5*LN(2*PI())-LN($P$6)-0.5*Q3^2</f>
        <v>-0.6336439597008271</v>
      </c>
      <c r="T3" t="s">
        <v>68</v>
      </c>
      <c r="U3" s="28">
        <v>-2.961726451167733E-3</v>
      </c>
      <c r="V3" s="30">
        <f>(J3-$U$3)/$U$6</f>
        <v>-0.25016075144750355</v>
      </c>
      <c r="W3" s="30">
        <f t="shared" ref="W3:W18" si="2">LN($U$17)-LN($U$6)-0.5*($U$9+1)*LN(1+V3^2/$U$9)</f>
        <v>-0.55691815395093147</v>
      </c>
      <c r="Y3" s="17">
        <v>-2.5</v>
      </c>
      <c r="Z3" s="36">
        <v>-2.5</v>
      </c>
      <c r="AA3" s="19">
        <v>0</v>
      </c>
      <c r="AB3" s="48"/>
      <c r="AC3" s="48"/>
      <c r="AD3" s="49"/>
    </row>
    <row r="4" spans="1:38" x14ac:dyDescent="0.25">
      <c r="D4" s="16">
        <v>41640</v>
      </c>
      <c r="E4" s="27">
        <v>77.8</v>
      </c>
      <c r="F4" s="27">
        <v>77.8</v>
      </c>
      <c r="G4" s="27">
        <v>77.8</v>
      </c>
      <c r="H4" s="27">
        <v>77.8</v>
      </c>
      <c r="I4" s="3">
        <f t="shared" ref="I4:I63" si="3">LN(H4/H3)*100</f>
        <v>0</v>
      </c>
      <c r="J4" s="3">
        <f t="shared" ref="J4:J63" si="4">-I4</f>
        <v>0</v>
      </c>
      <c r="L4" s="19" t="s">
        <v>75</v>
      </c>
      <c r="M4" s="33">
        <v>1.0698640080428977E-2</v>
      </c>
      <c r="P4" s="13"/>
      <c r="Q4" s="30">
        <f t="shared" si="0"/>
        <v>-1.4659953871757544E-2</v>
      </c>
      <c r="R4" s="30">
        <f t="shared" si="1"/>
        <v>-0.60402748147801344</v>
      </c>
      <c r="V4" s="30">
        <f t="shared" ref="V4:V64" si="5">(J4-$U$3)/$U$6</f>
        <v>4.5102180112382879E-3</v>
      </c>
      <c r="W4" s="30">
        <f t="shared" si="2"/>
        <v>-0.52269490017083198</v>
      </c>
      <c r="Y4" s="17">
        <v>-2</v>
      </c>
      <c r="Z4" s="36">
        <v>-2</v>
      </c>
      <c r="AA4" s="19">
        <v>0</v>
      </c>
      <c r="AB4" s="48"/>
      <c r="AC4" s="48"/>
      <c r="AD4" s="49"/>
      <c r="AF4" s="55" t="s">
        <v>65</v>
      </c>
    </row>
    <row r="5" spans="1:38" x14ac:dyDescent="0.25">
      <c r="D5" s="16">
        <v>41641</v>
      </c>
      <c r="E5" s="27">
        <v>78.09</v>
      </c>
      <c r="F5" s="27">
        <v>78.349999999999994</v>
      </c>
      <c r="G5" s="27">
        <v>77.540000000000006</v>
      </c>
      <c r="H5" s="27">
        <v>77.84</v>
      </c>
      <c r="I5" s="3">
        <f t="shared" si="3"/>
        <v>5.1400669340373156E-2</v>
      </c>
      <c r="J5" s="3">
        <f t="shared" si="4"/>
        <v>-5.1400669340373156E-2</v>
      </c>
      <c r="L5" s="19" t="s">
        <v>76</v>
      </c>
      <c r="M5" s="33">
        <v>9.1943086376345393E-2</v>
      </c>
      <c r="P5" s="13"/>
      <c r="Q5" s="30">
        <f t="shared" si="0"/>
        <v>-8.5093503256791422E-2</v>
      </c>
      <c r="R5" s="30">
        <f t="shared" si="1"/>
        <v>-0.6075404765025092</v>
      </c>
      <c r="V5" s="30">
        <f t="shared" si="5"/>
        <v>-7.3764473615752016E-2</v>
      </c>
      <c r="W5" s="30">
        <f t="shared" si="2"/>
        <v>-0.52566860235237656</v>
      </c>
      <c r="Y5" s="17">
        <v>-1.5</v>
      </c>
      <c r="Z5" s="36">
        <v>-1.5</v>
      </c>
      <c r="AA5" s="19">
        <v>1</v>
      </c>
      <c r="AB5" s="48"/>
      <c r="AC5" s="48"/>
      <c r="AD5" s="49"/>
      <c r="AE5" s="54" t="s">
        <v>75</v>
      </c>
      <c r="AF5" s="53">
        <v>1.0534045617653146E-2</v>
      </c>
    </row>
    <row r="6" spans="1:38" x14ac:dyDescent="0.25">
      <c r="D6" s="16">
        <v>41642</v>
      </c>
      <c r="E6" s="27">
        <v>77.5</v>
      </c>
      <c r="F6" s="27">
        <v>77.59</v>
      </c>
      <c r="G6" s="27">
        <v>77.2</v>
      </c>
      <c r="H6" s="27">
        <v>77.58</v>
      </c>
      <c r="I6" s="3">
        <f t="shared" si="3"/>
        <v>-0.33457758659285852</v>
      </c>
      <c r="J6" s="3">
        <f t="shared" si="4"/>
        <v>0.33457758659285852</v>
      </c>
      <c r="L6" s="19" t="s">
        <v>77</v>
      </c>
      <c r="M6" s="33">
        <v>-4.5911882476228766E-2</v>
      </c>
      <c r="O6" t="s">
        <v>71</v>
      </c>
      <c r="P6" s="28">
        <v>0.72977536684094846</v>
      </c>
      <c r="Q6" s="30">
        <f t="shared" si="0"/>
        <v>0.44380658500468873</v>
      </c>
      <c r="R6" s="30">
        <f t="shared" si="1"/>
        <v>-0.70240216680101442</v>
      </c>
      <c r="T6" t="s">
        <v>71</v>
      </c>
      <c r="U6" s="28">
        <v>0.65667035247251515</v>
      </c>
      <c r="V6" s="30">
        <f t="shared" si="5"/>
        <v>0.51401637331899175</v>
      </c>
      <c r="W6" s="30">
        <f t="shared" si="2"/>
        <v>-0.66582620223559352</v>
      </c>
      <c r="Y6" s="17">
        <v>-1</v>
      </c>
      <c r="Z6" s="36">
        <v>-1</v>
      </c>
      <c r="AA6" s="19">
        <v>4</v>
      </c>
      <c r="AB6" s="48"/>
      <c r="AC6" s="48"/>
      <c r="AD6" s="49"/>
      <c r="AE6" s="54" t="s">
        <v>119</v>
      </c>
      <c r="AF6" s="53">
        <f>ROUND(0.729776830461633,4)</f>
        <v>0.7298</v>
      </c>
    </row>
    <row r="7" spans="1:38" x14ac:dyDescent="0.25">
      <c r="A7" t="s">
        <v>70</v>
      </c>
      <c r="D7" s="16">
        <v>41645</v>
      </c>
      <c r="E7" s="27">
        <v>77.8</v>
      </c>
      <c r="F7" s="27">
        <v>77.84</v>
      </c>
      <c r="G7" s="27">
        <v>77.459999999999994</v>
      </c>
      <c r="H7" s="27">
        <v>77.599999999999994</v>
      </c>
      <c r="I7" s="3">
        <f t="shared" si="3"/>
        <v>2.5776517735190043E-2</v>
      </c>
      <c r="J7" s="3">
        <f t="shared" si="4"/>
        <v>-2.5776517735190043E-2</v>
      </c>
      <c r="L7" s="19" t="s">
        <v>78</v>
      </c>
      <c r="M7" s="19">
        <v>0</v>
      </c>
      <c r="P7" s="13"/>
      <c r="Q7" s="30">
        <f t="shared" si="0"/>
        <v>-4.9981121050599757E-2</v>
      </c>
      <c r="R7" s="30">
        <f t="shared" si="1"/>
        <v>-0.60516908058498975</v>
      </c>
      <c r="V7" s="30">
        <f t="shared" si="5"/>
        <v>-3.47431419708829E-2</v>
      </c>
      <c r="W7" s="30">
        <f t="shared" si="2"/>
        <v>-0.5233460428783242</v>
      </c>
      <c r="Y7" s="17">
        <v>-0.5</v>
      </c>
      <c r="Z7" s="36">
        <v>-0.5</v>
      </c>
      <c r="AA7" s="19">
        <v>10</v>
      </c>
      <c r="AB7" s="48"/>
      <c r="AC7" s="48"/>
      <c r="AD7" s="49"/>
      <c r="AE7" s="54" t="s">
        <v>120</v>
      </c>
      <c r="AF7" s="53">
        <v>65</v>
      </c>
    </row>
    <row r="8" spans="1:38" x14ac:dyDescent="0.25">
      <c r="B8" s="28">
        <f>AVERAGE(J3:J66)</f>
        <v>1.0698640080428977E-2</v>
      </c>
      <c r="D8" s="16">
        <v>41646</v>
      </c>
      <c r="E8" s="27">
        <v>77.52</v>
      </c>
      <c r="F8" s="27">
        <v>78.23</v>
      </c>
      <c r="G8" s="27">
        <v>77.52</v>
      </c>
      <c r="H8" s="27">
        <v>77.72</v>
      </c>
      <c r="I8" s="3">
        <f t="shared" si="3"/>
        <v>0.15451973200662658</v>
      </c>
      <c r="J8" s="3">
        <f t="shared" si="4"/>
        <v>-0.15451973200662658</v>
      </c>
      <c r="L8" s="19" t="s">
        <v>79</v>
      </c>
      <c r="M8" s="33">
        <v>0.73554469101076314</v>
      </c>
      <c r="P8" s="13"/>
      <c r="Q8" s="30">
        <f t="shared" si="0"/>
        <v>-0.226395974334481</v>
      </c>
      <c r="R8" s="30">
        <f t="shared" si="1"/>
        <v>-0.62954759295168194</v>
      </c>
      <c r="V8" s="30">
        <f t="shared" si="5"/>
        <v>-0.23079769778673279</v>
      </c>
      <c r="W8" s="30">
        <f t="shared" si="2"/>
        <v>-0.55183676270244897</v>
      </c>
      <c r="Y8" s="17">
        <v>0</v>
      </c>
      <c r="Z8" s="36">
        <v>0</v>
      </c>
      <c r="AA8" s="19">
        <v>22</v>
      </c>
      <c r="AB8" s="48"/>
      <c r="AC8" s="48"/>
      <c r="AD8" s="49"/>
    </row>
    <row r="9" spans="1:38" x14ac:dyDescent="0.25">
      <c r="D9" s="16">
        <v>41647</v>
      </c>
      <c r="E9" s="27">
        <v>78.19</v>
      </c>
      <c r="F9" s="27">
        <v>78.5</v>
      </c>
      <c r="G9" s="27">
        <v>77.680000000000007</v>
      </c>
      <c r="H9" s="27">
        <v>77.88</v>
      </c>
      <c r="I9" s="3">
        <f t="shared" si="3"/>
        <v>0.20565559947595671</v>
      </c>
      <c r="J9" s="3">
        <f t="shared" si="4"/>
        <v>-0.20565559947595671</v>
      </c>
      <c r="L9" s="19" t="s">
        <v>80</v>
      </c>
      <c r="M9" s="33">
        <v>0.54102599247411898</v>
      </c>
      <c r="O9" t="s">
        <v>4</v>
      </c>
      <c r="P9" s="31">
        <f>SUM(R3:R66)</f>
        <v>-70.650904108492242</v>
      </c>
      <c r="Q9" s="30">
        <f t="shared" si="0"/>
        <v>-0.2964666697742121</v>
      </c>
      <c r="R9" s="30">
        <f t="shared" si="1"/>
        <v>-0.64786626749775822</v>
      </c>
      <c r="T9" t="s">
        <v>72</v>
      </c>
      <c r="U9" s="31">
        <v>10.26422487963305</v>
      </c>
      <c r="V9" s="30">
        <f t="shared" si="5"/>
        <v>-0.30866914009685353</v>
      </c>
      <c r="W9" s="30">
        <f t="shared" si="2"/>
        <v>-0.57472210855446992</v>
      </c>
      <c r="Y9" s="17">
        <v>0.5</v>
      </c>
      <c r="Z9" s="36">
        <v>0.5</v>
      </c>
      <c r="AA9" s="19">
        <v>10</v>
      </c>
      <c r="AB9" s="48"/>
      <c r="AC9" s="48"/>
      <c r="AD9" s="49"/>
      <c r="AE9" s="52" t="s">
        <v>111</v>
      </c>
      <c r="AF9" s="52" t="s">
        <v>112</v>
      </c>
      <c r="AG9" s="52" t="s">
        <v>113</v>
      </c>
      <c r="AH9" s="52" t="s">
        <v>114</v>
      </c>
    </row>
    <row r="10" spans="1:38" x14ac:dyDescent="0.25">
      <c r="A10" t="s">
        <v>69</v>
      </c>
      <c r="D10" s="16">
        <v>41648</v>
      </c>
      <c r="E10" s="27">
        <v>78</v>
      </c>
      <c r="F10" s="27">
        <v>78.08</v>
      </c>
      <c r="G10" s="27">
        <v>77.55</v>
      </c>
      <c r="H10" s="27">
        <v>77.98</v>
      </c>
      <c r="I10" s="3">
        <f t="shared" si="3"/>
        <v>0.12832030504524355</v>
      </c>
      <c r="J10" s="3">
        <f t="shared" si="4"/>
        <v>-0.12832030504524355</v>
      </c>
      <c r="L10" s="19" t="s">
        <v>81</v>
      </c>
      <c r="M10" s="33">
        <v>0.67148882049008751</v>
      </c>
      <c r="P10" s="13"/>
      <c r="Q10" s="30">
        <f t="shared" si="0"/>
        <v>-0.19049530112486707</v>
      </c>
      <c r="R10" s="30">
        <f t="shared" si="1"/>
        <v>-0.62206425422957934</v>
      </c>
      <c r="V10" s="30">
        <f t="shared" si="5"/>
        <v>-0.1909003172171119</v>
      </c>
      <c r="W10" s="30">
        <f t="shared" si="2"/>
        <v>-0.54264502891973609</v>
      </c>
      <c r="Y10" s="17">
        <v>1</v>
      </c>
      <c r="Z10" s="36">
        <v>1</v>
      </c>
      <c r="AA10" s="19">
        <v>13</v>
      </c>
      <c r="AB10" s="48"/>
      <c r="AC10" s="48"/>
      <c r="AD10" s="49"/>
      <c r="AE10" s="53" t="s">
        <v>115</v>
      </c>
      <c r="AF10" s="53">
        <v>0.15865499999999999</v>
      </c>
      <c r="AG10" s="53">
        <v>10.312574999999999</v>
      </c>
      <c r="AH10" s="53">
        <v>9</v>
      </c>
    </row>
    <row r="11" spans="1:38" x14ac:dyDescent="0.25">
      <c r="B11" s="28">
        <f>STDEV(J3:J66)</f>
        <v>0.73554469101076314</v>
      </c>
      <c r="D11" s="16">
        <v>41649</v>
      </c>
      <c r="E11" s="27">
        <v>77.849999999999994</v>
      </c>
      <c r="F11" s="27">
        <v>78.260000000000005</v>
      </c>
      <c r="G11" s="27">
        <v>77.599999999999994</v>
      </c>
      <c r="H11" s="27">
        <v>77.599999999999994</v>
      </c>
      <c r="I11" s="3">
        <f t="shared" si="3"/>
        <v>-0.48849563652783512</v>
      </c>
      <c r="J11" s="3">
        <f t="shared" si="4"/>
        <v>0.48849563652783512</v>
      </c>
      <c r="L11" s="19" t="s">
        <v>82</v>
      </c>
      <c r="M11" s="33">
        <v>0.28825854925807737</v>
      </c>
      <c r="P11" s="13"/>
      <c r="Q11" s="30">
        <f t="shared" si="0"/>
        <v>0.65471812974654131</v>
      </c>
      <c r="R11" s="30">
        <f t="shared" si="1"/>
        <v>-0.81824793906365689</v>
      </c>
      <c r="V11" s="30">
        <f t="shared" si="5"/>
        <v>0.7484080271456639</v>
      </c>
      <c r="W11" s="30">
        <f t="shared" si="2"/>
        <v>-0.82193316364424396</v>
      </c>
      <c r="Y11" s="17">
        <v>1.5</v>
      </c>
      <c r="Z11" s="36">
        <v>1.5</v>
      </c>
      <c r="AA11" s="19">
        <v>1</v>
      </c>
      <c r="AB11" s="48"/>
      <c r="AC11" s="48"/>
      <c r="AD11" s="49"/>
      <c r="AE11" s="53" t="s">
        <v>116</v>
      </c>
      <c r="AF11" s="53">
        <v>0.34134500000000001</v>
      </c>
      <c r="AG11" s="53">
        <v>22.187425000000001</v>
      </c>
      <c r="AH11" s="53">
        <v>29</v>
      </c>
    </row>
    <row r="12" spans="1:38" x14ac:dyDescent="0.25">
      <c r="D12" s="16">
        <v>41652</v>
      </c>
      <c r="E12" s="27">
        <v>77.75</v>
      </c>
      <c r="F12" s="27">
        <v>77.84</v>
      </c>
      <c r="G12" s="27">
        <v>76.819999999999993</v>
      </c>
      <c r="H12" s="27">
        <v>77</v>
      </c>
      <c r="I12" s="3">
        <f t="shared" si="3"/>
        <v>-0.77620053354891894</v>
      </c>
      <c r="J12" s="3">
        <f t="shared" si="4"/>
        <v>0.77620053354891894</v>
      </c>
      <c r="L12" s="19" t="s">
        <v>83</v>
      </c>
      <c r="M12" s="33">
        <v>3.9746712593735243</v>
      </c>
      <c r="O12" t="s">
        <v>24</v>
      </c>
      <c r="P12" s="31">
        <f>-2*P9+2*2</f>
        <v>145.30180821698448</v>
      </c>
      <c r="Q12" s="30">
        <f t="shared" si="0"/>
        <v>1.0489557405150449</v>
      </c>
      <c r="R12" s="30">
        <f t="shared" si="1"/>
        <v>-1.1540740971339856</v>
      </c>
      <c r="T12" t="s">
        <v>4</v>
      </c>
      <c r="U12" s="31">
        <f>SUM(W3:W66)</f>
        <v>-70.272093618983391</v>
      </c>
      <c r="V12" s="30">
        <f t="shared" si="5"/>
        <v>1.1865348527862745</v>
      </c>
      <c r="W12" s="30">
        <f t="shared" si="2"/>
        <v>-1.2466127812638557</v>
      </c>
      <c r="Y12" s="17">
        <v>2</v>
      </c>
      <c r="Z12" s="36">
        <v>2</v>
      </c>
      <c r="AA12" s="19">
        <v>2</v>
      </c>
      <c r="AB12" s="48"/>
      <c r="AC12" s="48"/>
      <c r="AD12" s="49"/>
      <c r="AE12" s="53" t="s">
        <v>117</v>
      </c>
      <c r="AF12" s="53">
        <v>0.34134500000000001</v>
      </c>
      <c r="AG12" s="53">
        <v>22.187425000000001</v>
      </c>
      <c r="AH12" s="53">
        <v>18</v>
      </c>
    </row>
    <row r="13" spans="1:38" ht="15.75" thickBot="1" x14ac:dyDescent="0.3">
      <c r="D13" s="16">
        <v>41653</v>
      </c>
      <c r="E13" s="27">
        <v>76.5</v>
      </c>
      <c r="F13" s="27">
        <v>76.650000000000006</v>
      </c>
      <c r="G13" s="27">
        <v>75.8</v>
      </c>
      <c r="H13" s="27">
        <v>75.8</v>
      </c>
      <c r="I13" s="3">
        <f t="shared" si="3"/>
        <v>-1.5707129205357879</v>
      </c>
      <c r="J13" s="3">
        <f t="shared" si="4"/>
        <v>1.5707129205357879</v>
      </c>
      <c r="L13" s="19" t="s">
        <v>84</v>
      </c>
      <c r="M13" s="33">
        <v>-1.7928632818205781</v>
      </c>
      <c r="Q13" s="30">
        <f t="shared" si="0"/>
        <v>2.1376638870042228</v>
      </c>
      <c r="R13" s="30">
        <f t="shared" si="1"/>
        <v>-2.8887234712552536</v>
      </c>
      <c r="V13" s="30">
        <f t="shared" si="5"/>
        <v>2.3964454022656998</v>
      </c>
      <c r="W13" s="30">
        <f t="shared" si="2"/>
        <v>-3.025439907470429</v>
      </c>
      <c r="Z13" s="51" t="s">
        <v>45</v>
      </c>
      <c r="AA13" s="20">
        <v>1</v>
      </c>
      <c r="AB13" s="48"/>
      <c r="AC13" s="48"/>
      <c r="AD13" s="49"/>
      <c r="AE13" s="53" t="s">
        <v>118</v>
      </c>
      <c r="AF13" s="53">
        <v>0.15865499999999999</v>
      </c>
      <c r="AG13" s="53">
        <v>10.312574999999999</v>
      </c>
      <c r="AH13" s="53">
        <v>9</v>
      </c>
    </row>
    <row r="14" spans="1:38" x14ac:dyDescent="0.25">
      <c r="D14" s="16">
        <v>41654</v>
      </c>
      <c r="E14" s="27">
        <v>76.5</v>
      </c>
      <c r="F14" s="27">
        <v>76.599999999999994</v>
      </c>
      <c r="G14" s="27">
        <v>76.010000000000005</v>
      </c>
      <c r="H14" s="27">
        <v>76.19</v>
      </c>
      <c r="I14" s="3">
        <f t="shared" si="3"/>
        <v>0.51319278365922716</v>
      </c>
      <c r="J14" s="3">
        <f t="shared" si="4"/>
        <v>-0.51319278365922716</v>
      </c>
      <c r="L14" s="19" t="s">
        <v>85</v>
      </c>
      <c r="M14" s="33">
        <v>2.1818079775529462</v>
      </c>
      <c r="Q14" s="30">
        <f t="shared" si="0"/>
        <v>-0.71788015967390184</v>
      </c>
      <c r="R14" s="30">
        <f t="shared" si="1"/>
        <v>-0.86159598618096589</v>
      </c>
      <c r="V14" s="30">
        <f t="shared" si="5"/>
        <v>-0.77699724875186149</v>
      </c>
      <c r="W14" s="30">
        <f t="shared" si="2"/>
        <v>-0.84457877707678519</v>
      </c>
      <c r="AI14" s="48"/>
      <c r="AJ14" s="48"/>
      <c r="AK14" s="49"/>
      <c r="AL14" s="48"/>
    </row>
    <row r="15" spans="1:38" x14ac:dyDescent="0.25">
      <c r="D15" s="16">
        <v>41655</v>
      </c>
      <c r="E15" s="27">
        <v>76.209999999999994</v>
      </c>
      <c r="F15" s="27">
        <v>76.31</v>
      </c>
      <c r="G15" s="27">
        <v>75.52</v>
      </c>
      <c r="H15" s="27">
        <v>75.8</v>
      </c>
      <c r="I15" s="3">
        <f t="shared" si="3"/>
        <v>-0.51319278365923182</v>
      </c>
      <c r="J15" s="3">
        <f t="shared" si="4"/>
        <v>0.51319278365923182</v>
      </c>
      <c r="L15" s="19" t="s">
        <v>86</v>
      </c>
      <c r="M15" s="33">
        <v>0.6847129651474545</v>
      </c>
      <c r="Q15" s="30">
        <f t="shared" si="0"/>
        <v>0.68856025193039316</v>
      </c>
      <c r="R15" s="30">
        <f t="shared" si="1"/>
        <v>-0.84097763462347563</v>
      </c>
      <c r="T15" t="s">
        <v>24</v>
      </c>
      <c r="U15" s="31">
        <f>-2*U12+2*3</f>
        <v>146.54418723796678</v>
      </c>
      <c r="V15" s="30">
        <f t="shared" si="5"/>
        <v>0.78601768477434519</v>
      </c>
      <c r="W15" s="30">
        <f t="shared" si="2"/>
        <v>-0.85188062534325648</v>
      </c>
      <c r="AI15" s="48"/>
      <c r="AJ15" s="48"/>
      <c r="AK15" s="49"/>
      <c r="AL15" s="48"/>
    </row>
    <row r="16" spans="1:38" ht="15.75" thickBot="1" x14ac:dyDescent="0.3">
      <c r="D16" s="16">
        <v>41656</v>
      </c>
      <c r="E16" s="27">
        <v>75.7</v>
      </c>
      <c r="F16" s="27">
        <v>75.73</v>
      </c>
      <c r="G16" s="27">
        <v>75.12</v>
      </c>
      <c r="H16" s="27">
        <v>75.47</v>
      </c>
      <c r="I16" s="3">
        <f t="shared" si="3"/>
        <v>-0.43630663515489226</v>
      </c>
      <c r="J16" s="3">
        <f t="shared" si="4"/>
        <v>0.43630663515489226</v>
      </c>
      <c r="L16" s="20" t="s">
        <v>87</v>
      </c>
      <c r="M16" s="20">
        <v>64</v>
      </c>
      <c r="Q16" s="30">
        <f t="shared" si="0"/>
        <v>0.58320434105995056</v>
      </c>
      <c r="R16" s="30">
        <f t="shared" si="1"/>
        <v>-0.77398367606983798</v>
      </c>
      <c r="V16" s="30">
        <f t="shared" si="5"/>
        <v>0.66893283662360181</v>
      </c>
      <c r="W16" s="30">
        <f t="shared" si="2"/>
        <v>-0.7630155157004711</v>
      </c>
      <c r="AI16" s="48"/>
      <c r="AJ16" s="48"/>
      <c r="AK16" s="49"/>
      <c r="AL16" s="48"/>
    </row>
    <row r="17" spans="4:38" x14ac:dyDescent="0.25">
      <c r="D17" s="16">
        <v>41659</v>
      </c>
      <c r="E17" s="27">
        <v>75.2</v>
      </c>
      <c r="F17" s="27">
        <v>75.599999999999994</v>
      </c>
      <c r="G17" s="27">
        <v>74.819999999999993</v>
      </c>
      <c r="H17" s="27">
        <v>75.319999999999993</v>
      </c>
      <c r="I17" s="3">
        <f t="shared" si="3"/>
        <v>-0.19895225078254458</v>
      </c>
      <c r="J17" s="3">
        <f t="shared" si="4"/>
        <v>0.19895225078254458</v>
      </c>
      <c r="Q17" s="30">
        <f t="shared" ref="Q17:Q35" si="6">(J17-$P$3)/$P$6</f>
        <v>0.25796126605755998</v>
      </c>
      <c r="R17" s="30">
        <f t="shared" si="1"/>
        <v>-0.63719203174726202</v>
      </c>
      <c r="T17" t="s">
        <v>74</v>
      </c>
      <c r="U17" s="3">
        <f>EXP(GAMMALN(0.5*(U9+1))-GAMMALN(0.5*U9))/SQRT(PI()*U9)</f>
        <v>0.38935768027688078</v>
      </c>
      <c r="V17" s="30">
        <f t="shared" si="5"/>
        <v>0.3074814881979363</v>
      </c>
      <c r="W17" s="30">
        <f t="shared" si="2"/>
        <v>-0.57432425443378365</v>
      </c>
      <c r="AE17" s="54" t="s">
        <v>121</v>
      </c>
      <c r="AF17" s="53">
        <f>ROUND(3.21619640470254,4)</f>
        <v>3.2162000000000002</v>
      </c>
      <c r="AI17" s="48"/>
      <c r="AJ17" s="48"/>
      <c r="AK17" s="49"/>
      <c r="AL17" s="48"/>
    </row>
    <row r="18" spans="4:38" x14ac:dyDescent="0.25">
      <c r="D18" s="16">
        <v>41660</v>
      </c>
      <c r="E18" s="27">
        <v>75.099999999999994</v>
      </c>
      <c r="F18" s="27">
        <v>76.2</v>
      </c>
      <c r="G18" s="27">
        <v>74.87</v>
      </c>
      <c r="H18" s="27">
        <v>76.099999999999994</v>
      </c>
      <c r="I18" s="3">
        <f t="shared" si="3"/>
        <v>1.0302561078688564</v>
      </c>
      <c r="J18" s="3">
        <f t="shared" si="4"/>
        <v>-1.0302561078688564</v>
      </c>
      <c r="Q18" s="30">
        <f t="shared" si="6"/>
        <v>-1.4264041078689376</v>
      </c>
      <c r="R18" s="30">
        <f t="shared" si="1"/>
        <v>-1.6212343638269422</v>
      </c>
      <c r="V18" s="30">
        <f t="shared" si="5"/>
        <v>-1.564398906619872</v>
      </c>
      <c r="W18" s="30">
        <f t="shared" si="2"/>
        <v>-1.727099566054392</v>
      </c>
      <c r="AE18" s="54" t="s">
        <v>72</v>
      </c>
      <c r="AF18" s="53">
        <f>1</f>
        <v>1</v>
      </c>
      <c r="AI18" s="48"/>
      <c r="AJ18" s="48"/>
      <c r="AK18" s="49"/>
      <c r="AL18" s="48"/>
    </row>
    <row r="19" spans="4:38" x14ac:dyDescent="0.25">
      <c r="D19" s="16">
        <v>41661</v>
      </c>
      <c r="E19" s="27">
        <v>76.12</v>
      </c>
      <c r="F19" s="27">
        <v>76.2</v>
      </c>
      <c r="G19" s="27">
        <v>75.38</v>
      </c>
      <c r="H19" s="27">
        <v>75.91</v>
      </c>
      <c r="I19" s="3">
        <f t="shared" si="3"/>
        <v>-0.24998368389632938</v>
      </c>
      <c r="J19" s="3">
        <f t="shared" si="4"/>
        <v>0.24998368389632938</v>
      </c>
      <c r="L19" s="38"/>
      <c r="M19" s="39"/>
      <c r="N19" s="39"/>
      <c r="O19" s="30"/>
      <c r="P19" s="30"/>
      <c r="Q19" s="30">
        <f t="shared" si="6"/>
        <v>0.32788885670054052</v>
      </c>
      <c r="R19" s="30">
        <f t="shared" si="1"/>
        <v>-0.65767557552844624</v>
      </c>
      <c r="U19"/>
      <c r="V19" s="30">
        <f t="shared" ref="V19:V30" si="7">(J19-$U$3)/$U$6</f>
        <v>0.38519389431104872</v>
      </c>
      <c r="W19" s="30">
        <f t="shared" ref="W19" si="8">LN($U$17)-LN($U$6)-0.5*($U$9+1)*LN(1+V19^2/$U$9)</f>
        <v>-0.60351581233630891</v>
      </c>
      <c r="AE19" s="54" t="s">
        <v>122</v>
      </c>
      <c r="AF19" s="57">
        <f>ROUND(CHIDIST(3.21619640470254, 1),4)</f>
        <v>7.2900000000000006E-2</v>
      </c>
      <c r="AI19" s="48"/>
      <c r="AJ19" s="48"/>
      <c r="AK19" s="49"/>
      <c r="AL19" s="48"/>
    </row>
    <row r="20" spans="4:38" x14ac:dyDescent="0.25">
      <c r="D20" s="16">
        <v>41662</v>
      </c>
      <c r="E20" s="27">
        <v>76.02</v>
      </c>
      <c r="F20" s="27">
        <v>76.02</v>
      </c>
      <c r="G20" s="27">
        <v>74.94</v>
      </c>
      <c r="H20" s="27">
        <v>75.13</v>
      </c>
      <c r="I20" s="3">
        <f t="shared" si="3"/>
        <v>-1.0328481647607628</v>
      </c>
      <c r="J20" s="3">
        <f t="shared" si="4"/>
        <v>1.0328481647607628</v>
      </c>
      <c r="L20" s="40"/>
      <c r="M20" s="36"/>
      <c r="N20" s="19"/>
      <c r="O20" s="30"/>
      <c r="P20" s="30"/>
      <c r="Q20" s="30">
        <f t="shared" si="6"/>
        <v>1.4006360559562472</v>
      </c>
      <c r="R20" s="30">
        <f t="shared" si="1"/>
        <v>-1.5848107049765883</v>
      </c>
      <c r="U20"/>
      <c r="V20" s="30">
        <f t="shared" si="7"/>
        <v>1.5773666152459414</v>
      </c>
      <c r="W20" s="30">
        <f t="shared" ref="W20" si="9">LN($U$17)-LN($U$6)-0.5*($U$9+1)*LN(1+V20^2/$U$9)</f>
        <v>-1.7451220285972189</v>
      </c>
      <c r="AE20" s="54" t="s">
        <v>123</v>
      </c>
      <c r="AF20" s="53">
        <f>ROUND(CHIINV(0.05, 1),4)</f>
        <v>3.8414999999999999</v>
      </c>
      <c r="AI20" s="48"/>
      <c r="AJ20" s="48"/>
      <c r="AK20" s="49"/>
      <c r="AL20" s="48"/>
    </row>
    <row r="21" spans="4:38" x14ac:dyDescent="0.25">
      <c r="D21" s="16">
        <v>41663</v>
      </c>
      <c r="E21" s="27">
        <v>74.989999999999995</v>
      </c>
      <c r="F21" s="27">
        <v>75.25</v>
      </c>
      <c r="G21" s="27">
        <v>74.7</v>
      </c>
      <c r="H21" s="27">
        <v>74.739999999999995</v>
      </c>
      <c r="I21" s="3">
        <f t="shared" si="3"/>
        <v>-0.52045223237314309</v>
      </c>
      <c r="J21" s="3">
        <f t="shared" si="4"/>
        <v>0.52045223237314309</v>
      </c>
      <c r="L21" s="40"/>
      <c r="M21" s="36"/>
      <c r="N21" s="19"/>
      <c r="O21" s="30"/>
      <c r="P21" s="30"/>
      <c r="Q21" s="30">
        <f t="shared" si="6"/>
        <v>0.69850776323833985</v>
      </c>
      <c r="R21" s="30">
        <f t="shared" si="1"/>
        <v>-0.84787657200636679</v>
      </c>
      <c r="U21"/>
      <c r="V21" s="30">
        <f t="shared" si="7"/>
        <v>0.79707262076555874</v>
      </c>
      <c r="W21" s="30">
        <f t="shared" ref="W21" si="10">LN($U$17)-LN($U$6)-0.5*($U$9+1)*LN(1+V21^2/$U$9)</f>
        <v>-0.86093114638553048</v>
      </c>
      <c r="AI21" s="48"/>
      <c r="AJ21" s="48"/>
      <c r="AK21" s="49"/>
      <c r="AL21" s="48"/>
    </row>
    <row r="22" spans="4:38" x14ac:dyDescent="0.25">
      <c r="D22" s="16">
        <v>41666</v>
      </c>
      <c r="E22" s="27">
        <v>74.739999999999995</v>
      </c>
      <c r="F22" s="27">
        <v>74.739999999999995</v>
      </c>
      <c r="G22" s="27">
        <v>74.739999999999995</v>
      </c>
      <c r="H22" s="27">
        <v>74.739999999999995</v>
      </c>
      <c r="I22" s="3">
        <f t="shared" si="3"/>
        <v>0</v>
      </c>
      <c r="J22" s="3">
        <f t="shared" si="4"/>
        <v>0</v>
      </c>
      <c r="L22" s="40"/>
      <c r="M22" s="36"/>
      <c r="N22" s="19"/>
      <c r="O22" s="30"/>
      <c r="P22" s="30"/>
      <c r="Q22" s="30">
        <f t="shared" si="6"/>
        <v>-1.4659953871757544E-2</v>
      </c>
      <c r="R22" s="30">
        <f t="shared" si="1"/>
        <v>-0.60402748147801344</v>
      </c>
      <c r="U22"/>
      <c r="V22" s="30">
        <f t="shared" si="7"/>
        <v>4.5102180112382879E-3</v>
      </c>
      <c r="W22" s="30">
        <f t="shared" ref="W22" si="11">LN($U$17)-LN($U$6)-0.5*($U$9+1)*LN(1+V22^2/$U$9)</f>
        <v>-0.52269490017083198</v>
      </c>
      <c r="AF22" s="47"/>
      <c r="AG22" s="48"/>
      <c r="AH22" s="48"/>
      <c r="AI22" s="48"/>
      <c r="AJ22" s="48"/>
      <c r="AK22" s="49"/>
      <c r="AL22" s="48"/>
    </row>
    <row r="23" spans="4:38" x14ac:dyDescent="0.25">
      <c r="D23" s="16">
        <v>41667</v>
      </c>
      <c r="E23" s="27">
        <v>74</v>
      </c>
      <c r="F23" s="27">
        <v>74.62</v>
      </c>
      <c r="G23" s="27">
        <v>73.5</v>
      </c>
      <c r="H23" s="27">
        <v>74.13</v>
      </c>
      <c r="I23" s="3">
        <f t="shared" si="3"/>
        <v>-0.81951153887094752</v>
      </c>
      <c r="J23" s="3">
        <f t="shared" si="4"/>
        <v>0.81951153887094752</v>
      </c>
      <c r="L23" s="40"/>
      <c r="M23" s="36"/>
      <c r="N23" s="19"/>
      <c r="O23" s="30"/>
      <c r="P23" s="30"/>
      <c r="Q23" s="30">
        <f t="shared" si="6"/>
        <v>1.1083041472850805</v>
      </c>
      <c r="R23" s="30">
        <f t="shared" si="1"/>
        <v>-1.2180890657989072</v>
      </c>
      <c r="U23"/>
      <c r="V23" s="30">
        <f t="shared" si="7"/>
        <v>1.2524903282526978</v>
      </c>
      <c r="W23" s="30">
        <f t="shared" ref="W23" si="12">LN($U$17)-LN($U$6)-0.5*($U$9+1)*LN(1+V23^2/$U$9)</f>
        <v>-1.323705633453127</v>
      </c>
      <c r="AF23" s="47"/>
      <c r="AG23" s="48"/>
      <c r="AH23" s="48"/>
      <c r="AI23" s="48"/>
      <c r="AJ23" s="48"/>
      <c r="AK23" s="49"/>
      <c r="AL23" s="48"/>
    </row>
    <row r="24" spans="4:38" x14ac:dyDescent="0.25">
      <c r="D24" s="16">
        <v>41668</v>
      </c>
      <c r="E24" s="27">
        <v>74.55</v>
      </c>
      <c r="F24" s="27">
        <v>74.94</v>
      </c>
      <c r="G24" s="27">
        <v>74.040000000000006</v>
      </c>
      <c r="H24" s="27">
        <v>74.92</v>
      </c>
      <c r="I24" s="3">
        <f t="shared" si="3"/>
        <v>1.0600568907259487</v>
      </c>
      <c r="J24" s="3">
        <f t="shared" si="4"/>
        <v>-1.0600568907259487</v>
      </c>
      <c r="L24" s="40"/>
      <c r="M24" s="36"/>
      <c r="N24" s="19"/>
      <c r="O24" s="30"/>
      <c r="P24" s="30"/>
      <c r="Q24" s="30">
        <f t="shared" si="6"/>
        <v>-1.467239663864879</v>
      </c>
      <c r="R24" s="30">
        <f t="shared" si="1"/>
        <v>-1.6803161399634141</v>
      </c>
      <c r="U24"/>
      <c r="V24" s="30">
        <f t="shared" si="7"/>
        <v>-1.609780554725174</v>
      </c>
      <c r="W24" s="30">
        <f t="shared" ref="W24" si="13">LN($U$17)-LN($U$6)-0.5*($U$9+1)*LN(1+V24^2/$U$9)</f>
        <v>-1.7905646265776027</v>
      </c>
      <c r="AF24" s="47"/>
      <c r="AG24" s="48"/>
      <c r="AH24" s="48"/>
      <c r="AI24" s="48"/>
      <c r="AJ24" s="48"/>
      <c r="AK24" s="49"/>
      <c r="AL24" s="48"/>
    </row>
    <row r="25" spans="4:38" x14ac:dyDescent="0.25">
      <c r="D25" s="16">
        <v>41669</v>
      </c>
      <c r="E25" s="27">
        <v>74.17</v>
      </c>
      <c r="F25" s="27">
        <v>74.400000000000006</v>
      </c>
      <c r="G25" s="27">
        <v>74.040000000000006</v>
      </c>
      <c r="H25" s="27">
        <v>74.2</v>
      </c>
      <c r="I25" s="3">
        <f t="shared" si="3"/>
        <v>-0.96567274025530359</v>
      </c>
      <c r="J25" s="3">
        <f t="shared" si="4"/>
        <v>0.96567274025530359</v>
      </c>
      <c r="L25" s="40"/>
      <c r="M25" s="36"/>
      <c r="N25" s="19"/>
      <c r="O25" s="30"/>
      <c r="P25" s="30"/>
      <c r="Q25" s="30">
        <f t="shared" si="6"/>
        <v>1.3085866013463332</v>
      </c>
      <c r="R25" s="30">
        <f t="shared" si="1"/>
        <v>-1.4601194709658261</v>
      </c>
      <c r="U25"/>
      <c r="V25" s="30">
        <f t="shared" si="7"/>
        <v>1.4750695886594232</v>
      </c>
      <c r="W25" s="30">
        <f t="shared" ref="W25" si="14">LN($U$17)-LN($U$6)-0.5*($U$9+1)*LN(1+V25^2/$U$9)</f>
        <v>-1.6054966987277648</v>
      </c>
      <c r="AF25" s="47"/>
      <c r="AG25" s="48"/>
      <c r="AH25" s="48"/>
      <c r="AI25" s="48"/>
      <c r="AJ25" s="48"/>
      <c r="AK25" s="49"/>
      <c r="AL25" s="48"/>
    </row>
    <row r="26" spans="4:38" x14ac:dyDescent="0.25">
      <c r="D26" s="16">
        <v>41670</v>
      </c>
      <c r="E26" s="27">
        <v>74.75</v>
      </c>
      <c r="F26" s="27">
        <v>74.8</v>
      </c>
      <c r="G26" s="27">
        <v>74</v>
      </c>
      <c r="H26" s="27">
        <v>74.23</v>
      </c>
      <c r="I26" s="3">
        <f t="shared" si="3"/>
        <v>4.0423095612084382E-2</v>
      </c>
      <c r="J26" s="3">
        <f t="shared" si="4"/>
        <v>-4.0423095612084382E-2</v>
      </c>
      <c r="L26" s="40"/>
      <c r="M26" s="36"/>
      <c r="N26" s="19"/>
      <c r="O26" s="30"/>
      <c r="P26" s="30"/>
      <c r="Q26" s="30">
        <f t="shared" si="6"/>
        <v>-7.0051102228912809E-2</v>
      </c>
      <c r="R26" s="30">
        <f t="shared" si="1"/>
        <v>-0.60637360281599517</v>
      </c>
      <c r="U26"/>
      <c r="V26" s="30">
        <f t="shared" si="7"/>
        <v>-5.7047450094047894E-2</v>
      </c>
      <c r="W26" s="30">
        <f t="shared" ref="W26" si="15">LN($U$17)-LN($U$6)-0.5*($U$9+1)*LN(1+V26^2/$U$9)</f>
        <v>-0.52446919274691894</v>
      </c>
      <c r="AF26" s="47"/>
      <c r="AG26" s="48"/>
      <c r="AH26" s="48"/>
      <c r="AI26" s="48"/>
      <c r="AJ26" s="48"/>
      <c r="AK26" s="49"/>
      <c r="AL26" s="48"/>
    </row>
    <row r="27" spans="4:38" x14ac:dyDescent="0.25">
      <c r="D27" s="16">
        <v>41673</v>
      </c>
      <c r="E27" s="27">
        <v>74.010000000000005</v>
      </c>
      <c r="F27" s="27">
        <v>74.42</v>
      </c>
      <c r="G27" s="27">
        <v>73.760000000000005</v>
      </c>
      <c r="H27" s="27">
        <v>74.400000000000006</v>
      </c>
      <c r="I27" s="3">
        <f t="shared" si="3"/>
        <v>0.22875607095905615</v>
      </c>
      <c r="J27" s="3">
        <f t="shared" si="4"/>
        <v>-0.22875607095905615</v>
      </c>
      <c r="L27" s="40"/>
      <c r="M27" s="36"/>
      <c r="N27" s="19"/>
      <c r="O27" s="30"/>
      <c r="P27" s="30"/>
      <c r="Q27" s="30">
        <f t="shared" si="6"/>
        <v>-0.32812089178926412</v>
      </c>
      <c r="R27" s="30">
        <f t="shared" si="1"/>
        <v>-0.65775168416854335</v>
      </c>
      <c r="U27"/>
      <c r="V27" s="30">
        <f t="shared" si="7"/>
        <v>-0.34384732561432185</v>
      </c>
      <c r="W27" s="30">
        <f t="shared" ref="W27" si="16">LN($U$17)-LN($U$6)-0.5*($U$9+1)*LN(1+V27^2/$U$9)</f>
        <v>-0.5871878082978842</v>
      </c>
      <c r="AF27" s="47"/>
      <c r="AG27" s="48"/>
      <c r="AH27" s="48"/>
      <c r="AI27" s="48"/>
      <c r="AJ27" s="48"/>
      <c r="AK27" s="49"/>
      <c r="AL27" s="48"/>
    </row>
    <row r="28" spans="4:38" x14ac:dyDescent="0.25">
      <c r="D28" s="16">
        <v>41674</v>
      </c>
      <c r="E28" s="27">
        <v>73.5</v>
      </c>
      <c r="F28" s="27">
        <v>73.64</v>
      </c>
      <c r="G28" s="27">
        <v>73.150000000000006</v>
      </c>
      <c r="H28" s="27">
        <v>73.2</v>
      </c>
      <c r="I28" s="3">
        <f t="shared" si="3"/>
        <v>-1.6260520871780291</v>
      </c>
      <c r="J28" s="3">
        <f t="shared" si="4"/>
        <v>1.6260520871780291</v>
      </c>
      <c r="L28" s="40"/>
      <c r="M28" s="36"/>
      <c r="N28" s="19"/>
      <c r="O28" s="30"/>
      <c r="P28" s="30"/>
      <c r="Q28" s="30">
        <f t="shared" si="6"/>
        <v>2.2134942988771167</v>
      </c>
      <c r="R28" s="30">
        <f t="shared" si="1"/>
        <v>-3.0536985299350015</v>
      </c>
      <c r="U28"/>
      <c r="V28" s="30">
        <f t="shared" si="7"/>
        <v>2.4807177718555198</v>
      </c>
      <c r="W28" s="30">
        <f t="shared" ref="W28" si="17">LN($U$17)-LN($U$6)-0.5*($U$9+1)*LN(1+V28^2/$U$9)</f>
        <v>-3.1682280831936573</v>
      </c>
      <c r="AF28" s="47"/>
      <c r="AG28" s="48"/>
      <c r="AH28" s="48"/>
      <c r="AI28" s="48"/>
      <c r="AJ28" s="48"/>
      <c r="AK28" s="49"/>
      <c r="AL28" s="48"/>
    </row>
    <row r="29" spans="4:38" x14ac:dyDescent="0.25">
      <c r="D29" s="16">
        <v>41675</v>
      </c>
      <c r="E29" s="27">
        <v>73.44</v>
      </c>
      <c r="F29" s="27">
        <v>73.64</v>
      </c>
      <c r="G29" s="27">
        <v>72.14</v>
      </c>
      <c r="H29" s="27">
        <v>72.489999999999995</v>
      </c>
      <c r="I29" s="3">
        <f t="shared" si="3"/>
        <v>-0.97467996544796198</v>
      </c>
      <c r="J29" s="3">
        <f t="shared" si="4"/>
        <v>0.97467996544796198</v>
      </c>
      <c r="L29" s="40"/>
      <c r="M29" s="36"/>
      <c r="N29" s="19"/>
      <c r="O29" s="30"/>
      <c r="P29" s="30"/>
      <c r="Q29" s="30">
        <f t="shared" si="6"/>
        <v>1.3209290639751403</v>
      </c>
      <c r="R29" s="30">
        <f t="shared" si="1"/>
        <v>-1.4763468203813725</v>
      </c>
      <c r="U29"/>
      <c r="V29" s="30">
        <f t="shared" si="7"/>
        <v>1.4887860982577994</v>
      </c>
      <c r="W29" s="30">
        <f t="shared" ref="W29" si="18">LN($U$17)-LN($U$6)-0.5*($U$9+1)*LN(1+V29^2/$U$9)</f>
        <v>-1.6238722767280012</v>
      </c>
      <c r="AF29" s="47"/>
      <c r="AG29" s="48"/>
      <c r="AH29" s="48"/>
      <c r="AI29" s="48"/>
      <c r="AJ29" s="48"/>
      <c r="AK29" s="49"/>
      <c r="AL29" s="48"/>
    </row>
    <row r="30" spans="4:38" x14ac:dyDescent="0.25">
      <c r="D30" s="16">
        <v>41676</v>
      </c>
      <c r="E30" s="27">
        <v>72.78</v>
      </c>
      <c r="F30" s="27">
        <v>73.569999999999993</v>
      </c>
      <c r="G30" s="27">
        <v>72.78</v>
      </c>
      <c r="H30" s="27">
        <v>73.48</v>
      </c>
      <c r="I30" s="3">
        <f t="shared" si="3"/>
        <v>1.356463903413871</v>
      </c>
      <c r="J30" s="3">
        <f t="shared" si="4"/>
        <v>-1.356463903413871</v>
      </c>
      <c r="L30" s="38"/>
      <c r="M30" s="19"/>
      <c r="N30" s="19"/>
      <c r="O30" s="30"/>
      <c r="P30" s="30"/>
      <c r="Q30" s="30">
        <f t="shared" si="6"/>
        <v>-1.873401650355337</v>
      </c>
      <c r="R30" s="30">
        <f t="shared" si="1"/>
        <v>-2.3587368961313029</v>
      </c>
      <c r="U30"/>
      <c r="V30" s="30">
        <f t="shared" si="7"/>
        <v>-2.0611592587764256</v>
      </c>
      <c r="W30" s="30">
        <f t="shared" ref="W30" si="19">LN($U$17)-LN($U$6)-0.5*($U$9+1)*LN(1+V30^2/$U$9)</f>
        <v>-2.4733820136554976</v>
      </c>
      <c r="AF30" s="47"/>
      <c r="AG30" s="48"/>
      <c r="AH30" s="48"/>
      <c r="AI30" s="48"/>
      <c r="AJ30" s="48"/>
      <c r="AK30" s="49"/>
      <c r="AL30" s="48"/>
    </row>
    <row r="31" spans="4:38" x14ac:dyDescent="0.25">
      <c r="D31" s="16">
        <v>41677</v>
      </c>
      <c r="E31" s="27">
        <v>73.900000000000006</v>
      </c>
      <c r="F31" s="27">
        <v>74</v>
      </c>
      <c r="G31" s="27">
        <v>73.239999999999995</v>
      </c>
      <c r="H31" s="27">
        <v>73.52</v>
      </c>
      <c r="I31" s="3">
        <f t="shared" si="3"/>
        <v>5.4421770050670185E-2</v>
      </c>
      <c r="J31" s="3">
        <f t="shared" si="4"/>
        <v>-5.4421770050670185E-2</v>
      </c>
      <c r="L31" s="38"/>
      <c r="M31" s="38"/>
      <c r="N31" s="38"/>
      <c r="Q31" s="30">
        <f t="shared" si="6"/>
        <v>-8.9233271256052293E-2</v>
      </c>
      <c r="R31" s="30">
        <f t="shared" si="1"/>
        <v>-0.60790131270378056</v>
      </c>
      <c r="V31" s="30">
        <f t="shared" si="5"/>
        <v>-7.8365108772984096E-2</v>
      </c>
      <c r="W31" s="30">
        <f t="shared" ref="W31:W64" si="20">LN($U$17)-LN($U$6)-0.5*($U$9+1)*LN(1+V31^2/$U$9)</f>
        <v>-0.52605242594173929</v>
      </c>
      <c r="AF31" s="47"/>
      <c r="AG31" s="48"/>
      <c r="AH31" s="48"/>
      <c r="AI31" s="48"/>
      <c r="AJ31" s="48"/>
      <c r="AK31" s="49"/>
      <c r="AL31" s="48"/>
    </row>
    <row r="32" spans="4:38" x14ac:dyDescent="0.25">
      <c r="D32" s="16">
        <v>41680</v>
      </c>
      <c r="E32" s="27">
        <v>74.19</v>
      </c>
      <c r="F32" s="27">
        <v>74.849999999999994</v>
      </c>
      <c r="G32" s="27">
        <v>74.02</v>
      </c>
      <c r="H32" s="27">
        <v>74.849999999999994</v>
      </c>
      <c r="I32" s="3">
        <f t="shared" si="3"/>
        <v>1.7928632818205781</v>
      </c>
      <c r="J32" s="3">
        <f t="shared" si="4"/>
        <v>-1.7928632818205781</v>
      </c>
      <c r="L32" s="38"/>
      <c r="M32" s="38"/>
      <c r="N32" s="38"/>
      <c r="Q32" s="30">
        <f t="shared" si="6"/>
        <v>-2.4713930299435418</v>
      </c>
      <c r="R32" s="30">
        <f t="shared" si="1"/>
        <v>-3.6578117785810127</v>
      </c>
      <c r="V32" s="30">
        <f t="shared" si="5"/>
        <v>-2.7257231099744623</v>
      </c>
      <c r="W32" s="30">
        <f t="shared" si="20"/>
        <v>-3.5896464578063245</v>
      </c>
      <c r="AF32" s="47"/>
      <c r="AG32" s="48"/>
      <c r="AH32" s="48"/>
      <c r="AI32" s="48"/>
      <c r="AJ32" s="48"/>
      <c r="AK32" s="49"/>
      <c r="AL32" s="48"/>
    </row>
    <row r="33" spans="4:38" x14ac:dyDescent="0.25">
      <c r="D33" s="16">
        <v>41681</v>
      </c>
      <c r="E33" s="27">
        <v>75</v>
      </c>
      <c r="F33" s="27">
        <v>76.040000000000006</v>
      </c>
      <c r="G33" s="27">
        <v>74.849999999999994</v>
      </c>
      <c r="H33" s="27">
        <v>75.92</v>
      </c>
      <c r="I33" s="3">
        <f t="shared" si="3"/>
        <v>1.4194043436035202</v>
      </c>
      <c r="J33" s="3">
        <f t="shared" si="4"/>
        <v>-1.4194043436035202</v>
      </c>
      <c r="L33" s="41"/>
      <c r="M33" s="38"/>
      <c r="N33" s="42"/>
      <c r="Q33" s="30">
        <f t="shared" si="6"/>
        <v>-1.9596479708664085</v>
      </c>
      <c r="R33" s="30">
        <f t="shared" si="1"/>
        <v>-2.5240301092146686</v>
      </c>
      <c r="V33" s="30">
        <f t="shared" si="5"/>
        <v>-2.1570071068674257</v>
      </c>
      <c r="W33" s="30">
        <f t="shared" si="20"/>
        <v>-2.6281395195506132</v>
      </c>
      <c r="AF33" s="47"/>
      <c r="AG33" s="48"/>
      <c r="AH33" s="48"/>
      <c r="AI33" s="48"/>
      <c r="AJ33" s="48"/>
      <c r="AK33" s="49"/>
      <c r="AL33" s="48"/>
    </row>
    <row r="34" spans="4:38" x14ac:dyDescent="0.25">
      <c r="D34" s="16">
        <v>41682</v>
      </c>
      <c r="E34" s="27">
        <v>76.91</v>
      </c>
      <c r="F34" s="27">
        <v>76.92</v>
      </c>
      <c r="G34" s="27">
        <v>75.37</v>
      </c>
      <c r="H34" s="27">
        <v>76.2</v>
      </c>
      <c r="I34" s="3">
        <f t="shared" si="3"/>
        <v>0.36813083909282301</v>
      </c>
      <c r="J34" s="3">
        <f t="shared" si="4"/>
        <v>-0.36813083909282301</v>
      </c>
      <c r="L34" s="41"/>
      <c r="M34" s="38"/>
      <c r="N34" s="42"/>
      <c r="Q34" s="30">
        <f t="shared" si="6"/>
        <v>-0.51910400038210736</v>
      </c>
      <c r="R34" s="30">
        <f t="shared" si="1"/>
        <v>-0.73865450596060589</v>
      </c>
      <c r="V34" s="30">
        <f t="shared" si="5"/>
        <v>-0.55609197410345912</v>
      </c>
      <c r="W34" s="30">
        <f t="shared" si="20"/>
        <v>-0.68986088920854294</v>
      </c>
      <c r="AF34" s="50"/>
      <c r="AG34" s="59"/>
      <c r="AH34" s="59"/>
      <c r="AI34" s="59"/>
      <c r="AJ34" s="59"/>
      <c r="AK34" s="59"/>
      <c r="AL34" s="59"/>
    </row>
    <row r="35" spans="4:38" x14ac:dyDescent="0.25">
      <c r="D35" s="16">
        <v>41683</v>
      </c>
      <c r="E35" s="27">
        <v>76.3</v>
      </c>
      <c r="F35" s="27">
        <v>76.37</v>
      </c>
      <c r="G35" s="27">
        <v>75.7</v>
      </c>
      <c r="H35" s="27">
        <v>75.75</v>
      </c>
      <c r="I35" s="3">
        <f t="shared" si="3"/>
        <v>-0.59230183031220551</v>
      </c>
      <c r="J35" s="3">
        <f t="shared" si="4"/>
        <v>0.59230183031220551</v>
      </c>
      <c r="L35" s="41"/>
      <c r="M35" s="38"/>
      <c r="N35" s="42"/>
      <c r="Q35" s="30">
        <f t="shared" si="6"/>
        <v>0.79696216606380788</v>
      </c>
      <c r="R35" s="30">
        <f t="shared" ref="R35:R64" si="21">-0.5*LN(2*PI())-LN($P$6)-0.5*Q35^2</f>
        <v>-0.92149437142281065</v>
      </c>
      <c r="V35" s="30">
        <f t="shared" si="5"/>
        <v>0.90648763800903887</v>
      </c>
      <c r="W35" s="30">
        <f t="shared" si="20"/>
        <v>-0.95643258542653808</v>
      </c>
      <c r="AF35" s="47"/>
      <c r="AG35" s="48"/>
      <c r="AH35" s="48"/>
      <c r="AI35" s="48"/>
      <c r="AJ35" s="48"/>
      <c r="AK35" s="49"/>
      <c r="AL35" s="48"/>
    </row>
    <row r="36" spans="4:38" x14ac:dyDescent="0.25">
      <c r="D36" s="16">
        <v>41684</v>
      </c>
      <c r="E36" s="27">
        <v>76.12</v>
      </c>
      <c r="F36" s="27">
        <v>76.14</v>
      </c>
      <c r="G36" s="27">
        <v>75.709999999999994</v>
      </c>
      <c r="H36" s="27">
        <v>75.989999999999995</v>
      </c>
      <c r="I36" s="3">
        <f t="shared" si="3"/>
        <v>0.31633082922150241</v>
      </c>
      <c r="J36" s="3">
        <f t="shared" si="4"/>
        <v>-0.31633082922150241</v>
      </c>
      <c r="L36" s="35"/>
      <c r="N36" s="37"/>
      <c r="Q36" s="30">
        <f t="shared" ref="Q36:Q64" si="22">(J36-$P$3)/$P$6</f>
        <v>-0.44812324078816207</v>
      </c>
      <c r="R36" s="30">
        <f t="shared" si="21"/>
        <v>-0.70432724382149492</v>
      </c>
      <c r="V36" s="30">
        <f t="shared" si="5"/>
        <v>-0.47720915310159479</v>
      </c>
      <c r="W36" s="30">
        <f t="shared" si="20"/>
        <v>-0.64627531584987929</v>
      </c>
      <c r="AF36" s="47"/>
      <c r="AG36" s="48"/>
      <c r="AH36" s="48"/>
      <c r="AI36" s="48"/>
      <c r="AJ36" s="48"/>
      <c r="AK36" s="49"/>
      <c r="AL36" s="48"/>
    </row>
    <row r="37" spans="4:38" x14ac:dyDescent="0.25">
      <c r="D37" s="16">
        <v>41687</v>
      </c>
      <c r="E37" s="27">
        <v>74.099999999999994</v>
      </c>
      <c r="F37" s="27">
        <v>74.48</v>
      </c>
      <c r="G37" s="27">
        <v>74.010000000000005</v>
      </c>
      <c r="H37" s="27">
        <v>74.349999999999994</v>
      </c>
      <c r="I37" s="3">
        <f t="shared" si="3"/>
        <v>-2.1818079775529462</v>
      </c>
      <c r="J37" s="3">
        <f t="shared" si="4"/>
        <v>2.1818079775529462</v>
      </c>
      <c r="L37" s="35"/>
      <c r="N37" s="37"/>
      <c r="Q37" s="30">
        <f t="shared" si="22"/>
        <v>2.9750380774519858</v>
      </c>
      <c r="R37" s="30">
        <f t="shared" si="21"/>
        <v>-5.0293458054988562</v>
      </c>
      <c r="V37" s="30">
        <f t="shared" si="5"/>
        <v>3.3270417885898955</v>
      </c>
      <c r="W37" s="30">
        <f t="shared" si="20"/>
        <v>-4.6431984786560232</v>
      </c>
      <c r="AF37" s="47"/>
      <c r="AG37" s="48"/>
      <c r="AH37" s="48"/>
      <c r="AI37" s="48"/>
      <c r="AJ37" s="48"/>
      <c r="AK37" s="49"/>
      <c r="AL37" s="48"/>
    </row>
    <row r="38" spans="4:38" x14ac:dyDescent="0.25">
      <c r="D38" s="16">
        <v>41688</v>
      </c>
      <c r="E38" s="27">
        <v>74.45</v>
      </c>
      <c r="F38" s="27">
        <v>74.650000000000006</v>
      </c>
      <c r="G38" s="27">
        <v>74.27</v>
      </c>
      <c r="H38" s="27">
        <v>74.53</v>
      </c>
      <c r="I38" s="3">
        <f t="shared" si="3"/>
        <v>0.24180559874383689</v>
      </c>
      <c r="J38" s="3">
        <f t="shared" si="4"/>
        <v>-0.24180559874383689</v>
      </c>
      <c r="L38" s="35"/>
      <c r="N38" s="37"/>
      <c r="Q38" s="30">
        <f t="shared" si="22"/>
        <v>-0.34600245970415489</v>
      </c>
      <c r="R38" s="30">
        <f t="shared" si="21"/>
        <v>-0.66377887541491509</v>
      </c>
      <c r="V38" s="30">
        <f t="shared" si="5"/>
        <v>-0.36371959141046484</v>
      </c>
      <c r="W38" s="30">
        <f t="shared" si="20"/>
        <v>-0.5948102166700473</v>
      </c>
      <c r="AF38" s="47"/>
      <c r="AG38" s="48"/>
      <c r="AH38" s="48"/>
      <c r="AI38" s="48"/>
      <c r="AJ38" s="48"/>
      <c r="AK38" s="49"/>
      <c r="AL38" s="48"/>
    </row>
    <row r="39" spans="4:38" x14ac:dyDescent="0.25">
      <c r="D39" s="16">
        <v>41689</v>
      </c>
      <c r="E39" s="27">
        <v>74.75</v>
      </c>
      <c r="F39" s="27">
        <v>75.180000000000007</v>
      </c>
      <c r="G39" s="27">
        <v>74.5</v>
      </c>
      <c r="H39" s="27">
        <v>75</v>
      </c>
      <c r="I39" s="3">
        <f t="shared" si="3"/>
        <v>0.62863846427078773</v>
      </c>
      <c r="J39" s="3">
        <f t="shared" si="4"/>
        <v>-0.62863846427078773</v>
      </c>
      <c r="L39" s="35"/>
      <c r="N39" s="37"/>
      <c r="Q39" s="30">
        <f t="shared" si="22"/>
        <v>-0.87607360639340659</v>
      </c>
      <c r="R39" s="30">
        <f t="shared" si="21"/>
        <v>-0.98767250626382719</v>
      </c>
      <c r="V39" s="30">
        <f t="shared" si="5"/>
        <v>-0.9528018669699384</v>
      </c>
      <c r="W39" s="30">
        <f t="shared" si="20"/>
        <v>-1.0000117376796409</v>
      </c>
      <c r="AF39" s="47"/>
      <c r="AG39" s="48"/>
      <c r="AH39" s="48"/>
      <c r="AI39" s="48"/>
      <c r="AJ39" s="48"/>
      <c r="AK39" s="49"/>
      <c r="AL39" s="48"/>
    </row>
    <row r="40" spans="4:38" x14ac:dyDescent="0.25">
      <c r="D40" s="16">
        <v>41690</v>
      </c>
      <c r="E40" s="27">
        <v>74.84</v>
      </c>
      <c r="F40" s="27">
        <v>75.27</v>
      </c>
      <c r="G40" s="27">
        <v>74.400000000000006</v>
      </c>
      <c r="H40" s="27">
        <v>74.599999999999994</v>
      </c>
      <c r="I40" s="3">
        <f t="shared" si="3"/>
        <v>-0.53476063265953533</v>
      </c>
      <c r="J40" s="3">
        <f t="shared" si="4"/>
        <v>0.53476063265953533</v>
      </c>
      <c r="L40" s="35"/>
      <c r="N40" s="37"/>
      <c r="Q40" s="30">
        <f t="shared" si="22"/>
        <v>0.71811434484759651</v>
      </c>
      <c r="R40" s="30">
        <f t="shared" si="21"/>
        <v>-0.8617641304921988</v>
      </c>
      <c r="V40" s="30">
        <f t="shared" si="5"/>
        <v>0.81886194052473138</v>
      </c>
      <c r="W40" s="30">
        <f t="shared" si="20"/>
        <v>-0.87909590664541271</v>
      </c>
      <c r="AF40" s="47"/>
      <c r="AG40" s="48"/>
      <c r="AH40" s="48"/>
      <c r="AI40" s="48"/>
      <c r="AJ40" s="48"/>
      <c r="AK40" s="49"/>
      <c r="AL40" s="48"/>
    </row>
    <row r="41" spans="4:38" x14ac:dyDescent="0.25">
      <c r="D41" s="16">
        <v>41691</v>
      </c>
      <c r="E41" s="27">
        <v>75.11</v>
      </c>
      <c r="F41" s="27">
        <v>75.19</v>
      </c>
      <c r="G41" s="27">
        <v>74.8</v>
      </c>
      <c r="H41" s="27">
        <v>75.180000000000007</v>
      </c>
      <c r="I41" s="3">
        <f t="shared" si="3"/>
        <v>0.77447309263168385</v>
      </c>
      <c r="J41" s="3">
        <f t="shared" si="4"/>
        <v>-0.77447309263168385</v>
      </c>
      <c r="L41" s="35"/>
      <c r="N41" s="37"/>
      <c r="Q41" s="30">
        <f t="shared" si="22"/>
        <v>-1.0759085624459588</v>
      </c>
      <c r="R41" s="30">
        <f t="shared" si="21"/>
        <v>-1.1827096417265173</v>
      </c>
      <c r="V41" s="30">
        <f t="shared" si="5"/>
        <v>-1.1748838108429869</v>
      </c>
      <c r="W41" s="30">
        <f t="shared" si="20"/>
        <v>-1.2333213176603466</v>
      </c>
      <c r="AF41" s="47"/>
      <c r="AG41" s="48"/>
      <c r="AH41" s="48"/>
      <c r="AI41" s="48"/>
      <c r="AJ41" s="48"/>
      <c r="AK41" s="49"/>
      <c r="AL41" s="48"/>
    </row>
    <row r="42" spans="4:38" x14ac:dyDescent="0.25">
      <c r="D42" s="16">
        <v>41694</v>
      </c>
      <c r="E42" s="27">
        <v>75.2</v>
      </c>
      <c r="F42" s="27">
        <v>75.45</v>
      </c>
      <c r="G42" s="27">
        <v>75.099999999999994</v>
      </c>
      <c r="H42" s="27">
        <v>75.36</v>
      </c>
      <c r="I42" s="3">
        <f t="shared" si="3"/>
        <v>0.23913921320754841</v>
      </c>
      <c r="J42" s="3">
        <f t="shared" si="4"/>
        <v>-0.23913921320754841</v>
      </c>
      <c r="L42" s="35"/>
      <c r="N42" s="37"/>
      <c r="Q42" s="30">
        <f t="shared" si="22"/>
        <v>-0.34234875247115976</v>
      </c>
      <c r="R42" s="30">
        <f t="shared" si="21"/>
        <v>-0.66252135851353211</v>
      </c>
      <c r="V42" s="30">
        <f t="shared" si="5"/>
        <v>-0.35965912861318927</v>
      </c>
      <c r="W42" s="30">
        <f t="shared" si="20"/>
        <v>-0.59321879203456385</v>
      </c>
      <c r="AF42" s="47"/>
      <c r="AG42" s="48"/>
      <c r="AH42" s="48"/>
      <c r="AI42" s="48"/>
      <c r="AJ42" s="48"/>
      <c r="AK42" s="49"/>
      <c r="AL42" s="48"/>
    </row>
    <row r="43" spans="4:38" x14ac:dyDescent="0.25">
      <c r="D43" s="16">
        <v>41695</v>
      </c>
      <c r="E43" s="27">
        <v>75.75</v>
      </c>
      <c r="F43" s="27">
        <v>75.760000000000005</v>
      </c>
      <c r="G43" s="27">
        <v>75.13</v>
      </c>
      <c r="H43" s="27">
        <v>75.27</v>
      </c>
      <c r="I43" s="3">
        <f t="shared" si="3"/>
        <v>-0.11949812216671044</v>
      </c>
      <c r="J43" s="3">
        <f t="shared" si="4"/>
        <v>0.11949812216671044</v>
      </c>
      <c r="N43" s="37"/>
      <c r="Q43" s="30">
        <f t="shared" si="22"/>
        <v>0.14908649139946872</v>
      </c>
      <c r="R43" s="30">
        <f t="shared" si="21"/>
        <v>-0.61503341531315436</v>
      </c>
      <c r="V43" s="30">
        <f t="shared" si="5"/>
        <v>0.1864860323856386</v>
      </c>
      <c r="W43" s="30">
        <f t="shared" si="20"/>
        <v>-0.54173409348641044</v>
      </c>
      <c r="AF43" s="47"/>
      <c r="AG43" s="48"/>
      <c r="AH43" s="48"/>
      <c r="AI43" s="48"/>
      <c r="AJ43" s="48"/>
      <c r="AK43" s="49"/>
      <c r="AL43" s="48"/>
    </row>
    <row r="44" spans="4:38" x14ac:dyDescent="0.25">
      <c r="D44" s="16">
        <v>41696</v>
      </c>
      <c r="E44" s="27">
        <v>75.12</v>
      </c>
      <c r="F44" s="27">
        <v>75.72</v>
      </c>
      <c r="G44" s="27">
        <v>75.010000000000005</v>
      </c>
      <c r="H44" s="27">
        <v>75.489999999999995</v>
      </c>
      <c r="I44" s="3">
        <f t="shared" si="3"/>
        <v>0.29185481050928824</v>
      </c>
      <c r="J44" s="3">
        <f t="shared" si="4"/>
        <v>-0.29185481050928824</v>
      </c>
      <c r="Q44" s="30">
        <f t="shared" si="22"/>
        <v>-0.41458412748790646</v>
      </c>
      <c r="R44" s="30">
        <f t="shared" si="21"/>
        <v>-0.68986002373670674</v>
      </c>
      <c r="V44" s="30">
        <f t="shared" si="5"/>
        <v>-0.4399362373683714</v>
      </c>
      <c r="W44" s="30">
        <f t="shared" si="20"/>
        <v>-0.62789491477942194</v>
      </c>
      <c r="AF44" s="47"/>
      <c r="AG44" s="48"/>
      <c r="AH44" s="48"/>
      <c r="AI44" s="48"/>
      <c r="AJ44" s="48"/>
      <c r="AK44" s="49"/>
      <c r="AL44" s="48"/>
    </row>
    <row r="45" spans="4:38" x14ac:dyDescent="0.25">
      <c r="D45" s="16">
        <v>41697</v>
      </c>
      <c r="E45" s="27">
        <v>75.22</v>
      </c>
      <c r="F45" s="27">
        <v>75.31</v>
      </c>
      <c r="G45" s="27">
        <v>75.150000000000006</v>
      </c>
      <c r="H45" s="27">
        <v>75.2</v>
      </c>
      <c r="I45" s="3">
        <f t="shared" si="3"/>
        <v>-0.38489661957392068</v>
      </c>
      <c r="J45" s="3">
        <f t="shared" si="4"/>
        <v>0.38489661957392068</v>
      </c>
      <c r="Q45" s="30">
        <f t="shared" si="22"/>
        <v>0.51275798466467337</v>
      </c>
      <c r="R45" s="30">
        <f t="shared" si="21"/>
        <v>-0.73538039977294112</v>
      </c>
      <c r="V45" s="30">
        <f t="shared" si="5"/>
        <v>0.59064391222279544</v>
      </c>
      <c r="W45" s="30">
        <f t="shared" si="20"/>
        <v>-0.71092666358778556</v>
      </c>
      <c r="AF45" s="47"/>
      <c r="AG45" s="48"/>
      <c r="AH45" s="48"/>
      <c r="AI45" s="48"/>
      <c r="AJ45" s="48"/>
      <c r="AK45" s="49"/>
      <c r="AL45" s="48"/>
    </row>
    <row r="46" spans="4:38" x14ac:dyDescent="0.25">
      <c r="D46" s="16">
        <v>41698</v>
      </c>
      <c r="E46" s="27">
        <v>75.5</v>
      </c>
      <c r="F46" s="27">
        <v>75.5</v>
      </c>
      <c r="G46" s="27">
        <v>74.61</v>
      </c>
      <c r="H46" s="27">
        <v>74.66</v>
      </c>
      <c r="I46" s="3">
        <f t="shared" si="3"/>
        <v>-0.72067574693563896</v>
      </c>
      <c r="J46" s="3">
        <f t="shared" si="4"/>
        <v>0.72067574693563896</v>
      </c>
      <c r="Q46" s="30">
        <f t="shared" si="22"/>
        <v>0.97287097644081255</v>
      </c>
      <c r="R46" s="30">
        <f t="shared" si="21"/>
        <v>-1.0771589927547025</v>
      </c>
      <c r="V46" s="30">
        <f t="shared" si="5"/>
        <v>1.1019798147763866</v>
      </c>
      <c r="W46" s="30">
        <f t="shared" si="20"/>
        <v>-1.1524583049647852</v>
      </c>
      <c r="AF46" s="47"/>
      <c r="AG46" s="48"/>
      <c r="AH46" s="48"/>
      <c r="AI46" s="48"/>
      <c r="AJ46" s="48"/>
      <c r="AK46" s="49"/>
      <c r="AL46" s="48"/>
    </row>
    <row r="47" spans="4:38" x14ac:dyDescent="0.25">
      <c r="D47" s="16">
        <v>41701</v>
      </c>
      <c r="E47" s="27">
        <v>74.75</v>
      </c>
      <c r="F47" s="27">
        <v>74.790000000000006</v>
      </c>
      <c r="G47" s="27">
        <v>73.83</v>
      </c>
      <c r="H47" s="27">
        <v>74.48</v>
      </c>
      <c r="I47" s="3">
        <f t="shared" si="3"/>
        <v>-0.24138405176260938</v>
      </c>
      <c r="J47" s="3">
        <f t="shared" si="4"/>
        <v>0.24138405176260938</v>
      </c>
      <c r="Q47" s="30">
        <f t="shared" si="22"/>
        <v>0.31610491259326529</v>
      </c>
      <c r="R47" s="30">
        <f t="shared" si="21"/>
        <v>-0.65388118223705038</v>
      </c>
      <c r="V47" s="30">
        <f t="shared" si="5"/>
        <v>0.37209808131851696</v>
      </c>
      <c r="W47" s="30">
        <f t="shared" si="20"/>
        <v>-0.59814901883697957</v>
      </c>
      <c r="AF47" s="47"/>
      <c r="AG47" s="48"/>
      <c r="AH47" s="48"/>
      <c r="AI47" s="48"/>
      <c r="AJ47" s="48"/>
      <c r="AK47" s="49"/>
      <c r="AL47" s="48"/>
    </row>
    <row r="48" spans="4:38" x14ac:dyDescent="0.25">
      <c r="D48" s="16">
        <v>41702</v>
      </c>
      <c r="E48" s="27">
        <v>74.290000000000006</v>
      </c>
      <c r="F48" s="27">
        <v>75.040000000000006</v>
      </c>
      <c r="G48" s="27">
        <v>74</v>
      </c>
      <c r="H48" s="27">
        <v>74.930000000000007</v>
      </c>
      <c r="I48" s="3">
        <f t="shared" si="3"/>
        <v>0.60237114074077658</v>
      </c>
      <c r="J48" s="3">
        <f t="shared" si="4"/>
        <v>-0.60237114074077658</v>
      </c>
      <c r="Q48" s="30">
        <f t="shared" si="22"/>
        <v>-0.84007989555644436</v>
      </c>
      <c r="R48" s="30">
        <f t="shared" si="21"/>
        <v>-0.95678713981331565</v>
      </c>
      <c r="V48" s="30">
        <f t="shared" si="5"/>
        <v>-0.91280109119087571</v>
      </c>
      <c r="W48" s="30">
        <f t="shared" si="20"/>
        <v>-0.96226491846307427</v>
      </c>
      <c r="AF48" s="47"/>
      <c r="AG48" s="48"/>
      <c r="AH48" s="48"/>
      <c r="AI48" s="48"/>
      <c r="AJ48" s="48"/>
      <c r="AK48" s="49"/>
      <c r="AL48" s="48"/>
    </row>
    <row r="49" spans="4:38" x14ac:dyDescent="0.25">
      <c r="D49" s="16">
        <v>41703</v>
      </c>
      <c r="E49" s="27">
        <v>75.34</v>
      </c>
      <c r="F49" s="27">
        <v>75.7</v>
      </c>
      <c r="G49" s="27">
        <v>75.2</v>
      </c>
      <c r="H49" s="27">
        <v>75.52</v>
      </c>
      <c r="I49" s="3">
        <f t="shared" si="3"/>
        <v>0.78431774610256588</v>
      </c>
      <c r="J49" s="3">
        <f t="shared" si="4"/>
        <v>-0.78431774610256588</v>
      </c>
      <c r="Q49" s="30">
        <f t="shared" si="22"/>
        <v>-1.0893985402092499</v>
      </c>
      <c r="R49" s="30">
        <f t="shared" si="21"/>
        <v>-1.1973146140592748</v>
      </c>
      <c r="V49" s="30">
        <f t="shared" si="5"/>
        <v>-1.1898755847731097</v>
      </c>
      <c r="W49" s="30">
        <f t="shared" si="20"/>
        <v>-1.2504422464648544</v>
      </c>
      <c r="AF49" s="47"/>
      <c r="AG49" s="48"/>
      <c r="AH49" s="48"/>
      <c r="AI49" s="48"/>
      <c r="AJ49" s="48"/>
      <c r="AK49" s="48"/>
      <c r="AL49" s="48"/>
    </row>
    <row r="50" spans="4:38" x14ac:dyDescent="0.25">
      <c r="D50" s="16">
        <v>41704</v>
      </c>
      <c r="E50" s="27">
        <v>75.52</v>
      </c>
      <c r="F50" s="27">
        <v>75.62</v>
      </c>
      <c r="G50" s="27">
        <v>75.209999999999994</v>
      </c>
      <c r="H50" s="27">
        <v>75.55</v>
      </c>
      <c r="I50" s="3">
        <f t="shared" si="3"/>
        <v>3.9716688150340254E-2</v>
      </c>
      <c r="J50" s="3">
        <f t="shared" si="4"/>
        <v>-3.9716688150340254E-2</v>
      </c>
      <c r="Q50" s="30">
        <f t="shared" si="22"/>
        <v>-6.9083122911109809E-2</v>
      </c>
      <c r="R50" s="30">
        <f t="shared" si="21"/>
        <v>-0.60630626328982817</v>
      </c>
      <c r="V50" s="30">
        <f t="shared" si="5"/>
        <v>-5.5971708728407829E-2</v>
      </c>
      <c r="W50" s="30">
        <f t="shared" si="20"/>
        <v>-0.52440250132274113</v>
      </c>
      <c r="AF50" s="47"/>
      <c r="AG50" s="48"/>
      <c r="AH50" s="48"/>
      <c r="AI50" s="48"/>
      <c r="AJ50" s="48"/>
      <c r="AK50" s="49"/>
      <c r="AL50" s="48"/>
    </row>
    <row r="51" spans="4:38" x14ac:dyDescent="0.25">
      <c r="D51" s="16">
        <v>41705</v>
      </c>
      <c r="E51" s="27">
        <v>75.7</v>
      </c>
      <c r="F51" s="27">
        <v>76</v>
      </c>
      <c r="G51" s="27">
        <v>75.3</v>
      </c>
      <c r="H51" s="27">
        <v>76</v>
      </c>
      <c r="I51" s="3">
        <f t="shared" si="3"/>
        <v>0.59386515675825469</v>
      </c>
      <c r="J51" s="3">
        <f t="shared" si="4"/>
        <v>-0.59386515675825469</v>
      </c>
      <c r="Q51" s="30">
        <f t="shared" si="22"/>
        <v>-0.82842427607542157</v>
      </c>
      <c r="R51" s="30">
        <f t="shared" si="21"/>
        <v>-0.94706341494979562</v>
      </c>
      <c r="V51" s="30">
        <f t="shared" si="5"/>
        <v>-0.89984788879564814</v>
      </c>
      <c r="W51" s="30">
        <f t="shared" si="20"/>
        <v>-0.95033604103999147</v>
      </c>
      <c r="AF51" s="47"/>
      <c r="AG51" s="48"/>
      <c r="AH51" s="48"/>
      <c r="AI51" s="48"/>
      <c r="AJ51" s="48"/>
      <c r="AK51" s="49"/>
      <c r="AL51" s="48"/>
    </row>
    <row r="52" spans="4:38" x14ac:dyDescent="0.25">
      <c r="D52" s="16">
        <v>41708</v>
      </c>
      <c r="E52" s="27">
        <v>75.7</v>
      </c>
      <c r="F52" s="27">
        <v>76.010000000000005</v>
      </c>
      <c r="G52" s="27">
        <v>75.349999999999994</v>
      </c>
      <c r="H52" s="27">
        <v>75.75</v>
      </c>
      <c r="I52" s="3">
        <f t="shared" si="3"/>
        <v>-0.32948958968525377</v>
      </c>
      <c r="J52" s="3">
        <f t="shared" si="4"/>
        <v>0.32948958968525377</v>
      </c>
      <c r="Q52" s="30">
        <f t="shared" si="22"/>
        <v>0.43683458082533461</v>
      </c>
      <c r="R52" s="30">
        <f t="shared" si="21"/>
        <v>-0.6993322498566753</v>
      </c>
      <c r="V52" s="30">
        <f t="shared" si="5"/>
        <v>0.50626819816771951</v>
      </c>
      <c r="W52" s="30">
        <f t="shared" si="20"/>
        <v>-0.66159570680018009</v>
      </c>
      <c r="AF52" s="47"/>
      <c r="AG52" s="48"/>
      <c r="AH52" s="48"/>
      <c r="AI52" s="48"/>
      <c r="AJ52" s="48"/>
      <c r="AK52" s="49"/>
      <c r="AL52" s="48"/>
    </row>
    <row r="53" spans="4:38" x14ac:dyDescent="0.25">
      <c r="D53" s="16">
        <v>41709</v>
      </c>
      <c r="E53" s="27">
        <v>76</v>
      </c>
      <c r="F53" s="27">
        <v>76.489999999999995</v>
      </c>
      <c r="G53" s="27">
        <v>75.8</v>
      </c>
      <c r="H53" s="27">
        <v>76.25</v>
      </c>
      <c r="I53" s="3">
        <f t="shared" si="3"/>
        <v>0.65789710980425609</v>
      </c>
      <c r="J53" s="3">
        <f t="shared" si="4"/>
        <v>-0.65789710980425609</v>
      </c>
      <c r="Q53" s="30">
        <f t="shared" si="22"/>
        <v>-0.91616627992406185</v>
      </c>
      <c r="R53" s="30">
        <f t="shared" si="21"/>
        <v>-1.0236003505891995</v>
      </c>
      <c r="V53" s="30">
        <f t="shared" si="5"/>
        <v>-0.99735792987623961</v>
      </c>
      <c r="W53" s="30">
        <f t="shared" si="20"/>
        <v>-1.0436464160583308</v>
      </c>
      <c r="AF53" s="47"/>
      <c r="AG53" s="48"/>
      <c r="AH53" s="48"/>
      <c r="AI53" s="48"/>
      <c r="AJ53" s="48"/>
      <c r="AK53" s="49"/>
      <c r="AL53" s="48"/>
    </row>
    <row r="54" spans="4:38" x14ac:dyDescent="0.25">
      <c r="D54" s="16">
        <v>41710</v>
      </c>
      <c r="E54" s="27">
        <v>75.78</v>
      </c>
      <c r="F54" s="27">
        <v>76.2</v>
      </c>
      <c r="G54" s="27">
        <v>75.400000000000006</v>
      </c>
      <c r="H54" s="27">
        <v>75.75</v>
      </c>
      <c r="I54" s="3">
        <f t="shared" si="3"/>
        <v>-0.65789710980425109</v>
      </c>
      <c r="J54" s="3">
        <f t="shared" si="4"/>
        <v>0.65789710980425109</v>
      </c>
      <c r="Q54" s="30">
        <f t="shared" si="22"/>
        <v>0.88684637218053997</v>
      </c>
      <c r="R54" s="30">
        <f t="shared" si="21"/>
        <v>-0.99716826827914473</v>
      </c>
      <c r="V54" s="30">
        <f t="shared" si="5"/>
        <v>1.0063783658987087</v>
      </c>
      <c r="W54" s="30">
        <f t="shared" si="20"/>
        <v>-1.0526806897825876</v>
      </c>
      <c r="AF54" s="47"/>
      <c r="AG54" s="48"/>
      <c r="AH54" s="48"/>
      <c r="AI54" s="48"/>
      <c r="AJ54" s="48"/>
      <c r="AK54" s="49"/>
      <c r="AL54" s="48"/>
    </row>
    <row r="55" spans="4:38" x14ac:dyDescent="0.25">
      <c r="D55" s="16">
        <v>41711</v>
      </c>
      <c r="E55" s="27">
        <v>75.97</v>
      </c>
      <c r="F55" s="27">
        <v>76.010000000000005</v>
      </c>
      <c r="G55" s="27">
        <v>75.55</v>
      </c>
      <c r="H55" s="27">
        <v>75.959999999999994</v>
      </c>
      <c r="I55" s="3">
        <f t="shared" si="3"/>
        <v>0.27684415546066082</v>
      </c>
      <c r="J55" s="3">
        <f t="shared" si="4"/>
        <v>-0.27684415546066082</v>
      </c>
      <c r="Q55" s="30">
        <f t="shared" si="22"/>
        <v>-0.39401525694133605</v>
      </c>
      <c r="R55" s="30">
        <f t="shared" si="21"/>
        <v>-0.68154403570552591</v>
      </c>
      <c r="V55" s="30">
        <f t="shared" si="5"/>
        <v>-0.41707750011594502</v>
      </c>
      <c r="W55" s="30">
        <f t="shared" si="20"/>
        <v>-0.61733453846312458</v>
      </c>
      <c r="AF55" s="47"/>
      <c r="AG55" s="48"/>
      <c r="AH55" s="48"/>
      <c r="AI55" s="48"/>
      <c r="AJ55" s="48"/>
      <c r="AK55" s="49"/>
      <c r="AL55" s="48"/>
    </row>
    <row r="56" spans="4:38" x14ac:dyDescent="0.25">
      <c r="D56" s="16">
        <v>41712</v>
      </c>
      <c r="E56" s="27">
        <v>75.099999999999994</v>
      </c>
      <c r="F56" s="27">
        <v>75.540000000000006</v>
      </c>
      <c r="G56" s="27">
        <v>75.010000000000005</v>
      </c>
      <c r="H56" s="27">
        <v>75.25</v>
      </c>
      <c r="I56" s="3">
        <f t="shared" si="3"/>
        <v>-0.93909823150999283</v>
      </c>
      <c r="J56" s="3">
        <f t="shared" si="4"/>
        <v>0.93909823150999283</v>
      </c>
      <c r="Q56" s="30">
        <f t="shared" si="22"/>
        <v>1.272171959317038</v>
      </c>
      <c r="R56" s="30">
        <f t="shared" si="21"/>
        <v>-1.4131307713905281</v>
      </c>
      <c r="V56" s="30">
        <f t="shared" si="5"/>
        <v>1.4346010207619209</v>
      </c>
      <c r="W56" s="30">
        <f t="shared" si="20"/>
        <v>-1.5519325492757561</v>
      </c>
      <c r="AF56" s="47"/>
      <c r="AG56" s="48"/>
      <c r="AH56" s="48"/>
      <c r="AI56" s="48"/>
      <c r="AJ56" s="48"/>
      <c r="AK56" s="49"/>
      <c r="AL56" s="48"/>
    </row>
    <row r="57" spans="4:38" x14ac:dyDescent="0.25">
      <c r="D57" s="16">
        <v>41715</v>
      </c>
      <c r="E57" s="27">
        <v>75</v>
      </c>
      <c r="F57" s="27">
        <v>75.13</v>
      </c>
      <c r="G57" s="27">
        <v>74.77</v>
      </c>
      <c r="H57" s="27">
        <v>74.849999999999994</v>
      </c>
      <c r="I57" s="3">
        <f t="shared" si="3"/>
        <v>-0.53297927633478259</v>
      </c>
      <c r="J57" s="3">
        <f t="shared" si="4"/>
        <v>0.53297927633478259</v>
      </c>
      <c r="Q57" s="30">
        <f t="shared" si="22"/>
        <v>0.71567337957842891</v>
      </c>
      <c r="R57" s="30">
        <f t="shared" si="21"/>
        <v>-0.86001421747285733</v>
      </c>
      <c r="V57" s="30">
        <f t="shared" si="5"/>
        <v>0.81614923038326459</v>
      </c>
      <c r="W57" s="30">
        <f t="shared" si="20"/>
        <v>-0.87681096938791714</v>
      </c>
      <c r="AF57" s="47"/>
      <c r="AG57" s="48"/>
      <c r="AH57" s="48"/>
      <c r="AI57" s="48"/>
      <c r="AJ57" s="48"/>
      <c r="AK57" s="49"/>
      <c r="AL57" s="48"/>
    </row>
    <row r="58" spans="4:38" x14ac:dyDescent="0.25">
      <c r="D58" s="16">
        <v>41716</v>
      </c>
      <c r="E58" s="27">
        <v>75.2</v>
      </c>
      <c r="F58" s="27">
        <v>75.569999999999993</v>
      </c>
      <c r="G58" s="27">
        <v>75.069999999999993</v>
      </c>
      <c r="H58" s="27">
        <v>75.19</v>
      </c>
      <c r="I58" s="3">
        <f t="shared" si="3"/>
        <v>0.45321325242982025</v>
      </c>
      <c r="J58" s="3">
        <f t="shared" si="4"/>
        <v>-0.45321325242982025</v>
      </c>
      <c r="Q58" s="30">
        <f t="shared" si="22"/>
        <v>-0.63569112732954325</v>
      </c>
      <c r="R58" s="30">
        <f t="shared" si="21"/>
        <v>-0.80597162903700514</v>
      </c>
      <c r="V58" s="30">
        <f t="shared" si="5"/>
        <v>-0.68565837376904837</v>
      </c>
      <c r="W58" s="30">
        <f t="shared" si="20"/>
        <v>-0.77491539403874221</v>
      </c>
      <c r="AF58" s="47"/>
      <c r="AG58" s="48"/>
      <c r="AH58" s="48"/>
      <c r="AI58" s="48"/>
      <c r="AJ58" s="48"/>
      <c r="AK58" s="49"/>
      <c r="AL58" s="48"/>
    </row>
    <row r="59" spans="4:38" x14ac:dyDescent="0.25">
      <c r="D59" s="16">
        <v>41717</v>
      </c>
      <c r="E59" s="27">
        <v>75</v>
      </c>
      <c r="F59" s="27">
        <v>75.55</v>
      </c>
      <c r="G59" s="27">
        <v>75</v>
      </c>
      <c r="H59" s="27">
        <v>75.45</v>
      </c>
      <c r="I59" s="3">
        <f t="shared" si="3"/>
        <v>0.34519418239223498</v>
      </c>
      <c r="J59" s="3">
        <f t="shared" si="4"/>
        <v>-0.34519418239223498</v>
      </c>
      <c r="Q59" s="30">
        <f t="shared" si="22"/>
        <v>-0.48767425125276059</v>
      </c>
      <c r="R59" s="30">
        <f t="shared" si="21"/>
        <v>-0.72283311202172273</v>
      </c>
      <c r="V59" s="30">
        <f t="shared" si="5"/>
        <v>-0.52116325132158503</v>
      </c>
      <c r="W59" s="30">
        <f t="shared" si="20"/>
        <v>-0.66978248135846707</v>
      </c>
      <c r="AF59" s="47"/>
      <c r="AG59" s="48"/>
      <c r="AH59" s="48"/>
      <c r="AI59" s="48"/>
      <c r="AJ59" s="48"/>
      <c r="AK59" s="49"/>
      <c r="AL59" s="48"/>
    </row>
    <row r="60" spans="4:38" x14ac:dyDescent="0.25">
      <c r="D60" s="16">
        <v>41718</v>
      </c>
      <c r="E60" s="27">
        <v>75.53</v>
      </c>
      <c r="F60" s="27">
        <v>75.53</v>
      </c>
      <c r="G60" s="27">
        <v>74.75</v>
      </c>
      <c r="H60" s="27">
        <v>74.97</v>
      </c>
      <c r="I60" s="3">
        <f t="shared" si="3"/>
        <v>-0.63821516988873028</v>
      </c>
      <c r="J60" s="3">
        <f t="shared" si="4"/>
        <v>0.63821516988873028</v>
      </c>
      <c r="Q60" s="30">
        <f t="shared" si="22"/>
        <v>0.85987651157710521</v>
      </c>
      <c r="R60" s="30">
        <f t="shared" si="21"/>
        <v>-0.97361383193525819</v>
      </c>
      <c r="V60" s="30">
        <f t="shared" si="5"/>
        <v>0.97640603679718341</v>
      </c>
      <c r="W60" s="30">
        <f t="shared" si="20"/>
        <v>-1.022921594307233</v>
      </c>
      <c r="AF60" s="47"/>
      <c r="AG60" s="48"/>
      <c r="AH60" s="48"/>
      <c r="AI60" s="48"/>
      <c r="AJ60" s="48"/>
      <c r="AK60" s="49"/>
      <c r="AL60" s="48"/>
    </row>
    <row r="61" spans="4:38" x14ac:dyDescent="0.25">
      <c r="D61" s="16">
        <v>41719</v>
      </c>
      <c r="E61" s="27">
        <v>75.31</v>
      </c>
      <c r="F61" s="27">
        <v>75.66</v>
      </c>
      <c r="G61" s="27">
        <v>75.02</v>
      </c>
      <c r="H61" s="27">
        <v>75.66</v>
      </c>
      <c r="I61" s="3">
        <f t="shared" si="3"/>
        <v>0.9161585689912547</v>
      </c>
      <c r="J61" s="3">
        <f t="shared" si="4"/>
        <v>-0.9161585689912547</v>
      </c>
      <c r="Q61" s="30">
        <f t="shared" si="22"/>
        <v>-1.270057999104665</v>
      </c>
      <c r="R61" s="30">
        <f t="shared" si="21"/>
        <v>-1.4104436848991249</v>
      </c>
      <c r="V61" s="30">
        <f t="shared" si="5"/>
        <v>-1.3906472845952165</v>
      </c>
      <c r="W61" s="30">
        <f t="shared" si="20"/>
        <v>-1.4948860014374614</v>
      </c>
      <c r="AF61" s="47"/>
      <c r="AG61" s="48"/>
      <c r="AH61" s="48"/>
      <c r="AI61" s="48"/>
      <c r="AJ61" s="48"/>
      <c r="AK61" s="49"/>
      <c r="AL61" s="48"/>
    </row>
    <row r="62" spans="4:38" x14ac:dyDescent="0.25">
      <c r="D62" s="16">
        <v>41722</v>
      </c>
      <c r="E62" s="27">
        <v>75.209999999999994</v>
      </c>
      <c r="F62" s="27">
        <v>75.97</v>
      </c>
      <c r="G62" s="27">
        <v>75.11</v>
      </c>
      <c r="H62" s="27">
        <v>75.95</v>
      </c>
      <c r="I62" s="3">
        <f t="shared" si="3"/>
        <v>0.3825609836898658</v>
      </c>
      <c r="J62" s="3">
        <f t="shared" si="4"/>
        <v>-0.3825609836898658</v>
      </c>
      <c r="Q62" s="30">
        <f t="shared" si="22"/>
        <v>-0.53887740635428749</v>
      </c>
      <c r="R62" s="30">
        <f t="shared" si="21"/>
        <v>-0.74911445389381437</v>
      </c>
      <c r="V62" s="30">
        <f t="shared" si="5"/>
        <v>-0.5780666902494066</v>
      </c>
      <c r="W62" s="30">
        <f t="shared" si="20"/>
        <v>-0.70312077583291555</v>
      </c>
      <c r="AF62" s="47"/>
      <c r="AG62" s="48"/>
      <c r="AH62" s="48"/>
      <c r="AI62" s="48"/>
      <c r="AJ62" s="48"/>
      <c r="AK62" s="49"/>
      <c r="AL62" s="48"/>
    </row>
    <row r="63" spans="4:38" x14ac:dyDescent="0.25">
      <c r="D63" s="16">
        <v>41723</v>
      </c>
      <c r="E63" s="27">
        <v>75.790000000000006</v>
      </c>
      <c r="F63" s="27">
        <v>76</v>
      </c>
      <c r="G63" s="27">
        <v>75.569999999999993</v>
      </c>
      <c r="H63" s="27">
        <v>75.89</v>
      </c>
      <c r="I63" s="3">
        <f t="shared" si="3"/>
        <v>-7.9030562596048057E-2</v>
      </c>
      <c r="J63" s="3">
        <f t="shared" si="4"/>
        <v>7.9030562596048057E-2</v>
      </c>
      <c r="Q63" s="30">
        <f t="shared" si="22"/>
        <v>9.3634414761367954E-2</v>
      </c>
      <c r="R63" s="30">
        <f t="shared" si="21"/>
        <v>-0.60830372616810435</v>
      </c>
      <c r="V63" s="30">
        <f t="shared" si="5"/>
        <v>0.12486065304836122</v>
      </c>
      <c r="W63" s="30">
        <f t="shared" si="20"/>
        <v>-0.5312317822262993</v>
      </c>
      <c r="AF63" s="47"/>
      <c r="AG63" s="48"/>
      <c r="AH63" s="48"/>
      <c r="AI63" s="48"/>
      <c r="AJ63" s="48"/>
      <c r="AK63" s="49"/>
      <c r="AL63" s="48"/>
    </row>
    <row r="64" spans="4:38" x14ac:dyDescent="0.25">
      <c r="D64" s="16">
        <v>41724</v>
      </c>
      <c r="E64" s="27">
        <v>76.06</v>
      </c>
      <c r="F64" s="27">
        <v>76.650000000000006</v>
      </c>
      <c r="G64" s="27">
        <v>75.81</v>
      </c>
      <c r="H64" s="27">
        <v>76.39</v>
      </c>
      <c r="I64" s="3">
        <f t="shared" ref="I64:I66" si="23">LN(H64/H63)*100</f>
        <v>0.65668741374468653</v>
      </c>
      <c r="J64" s="3">
        <f t="shared" ref="J64:J66" si="24">-I64</f>
        <v>-0.65668741374468653</v>
      </c>
      <c r="Q64" s="30">
        <f t="shared" si="22"/>
        <v>-0.91450865195450448</v>
      </c>
      <c r="R64" s="30">
        <f t="shared" si="21"/>
        <v>-1.022083061604075</v>
      </c>
      <c r="V64" s="30">
        <f t="shared" si="5"/>
        <v>-0.99551576347567838</v>
      </c>
      <c r="W64" s="30">
        <f t="shared" si="20"/>
        <v>-1.041809653744588</v>
      </c>
      <c r="AF64" s="47"/>
      <c r="AG64" s="48"/>
      <c r="AH64" s="48"/>
      <c r="AI64" s="48"/>
      <c r="AJ64" s="48"/>
      <c r="AK64" s="49"/>
      <c r="AL64" s="48"/>
    </row>
    <row r="65" spans="4:38" x14ac:dyDescent="0.25">
      <c r="D65" s="16">
        <v>41725</v>
      </c>
      <c r="E65" s="27">
        <v>75.86</v>
      </c>
      <c r="F65" s="27">
        <v>76.650000000000006</v>
      </c>
      <c r="G65" s="27">
        <v>75.849999999999994</v>
      </c>
      <c r="H65" s="27">
        <v>76.56</v>
      </c>
      <c r="I65" s="3">
        <f t="shared" si="23"/>
        <v>0.22229495914304959</v>
      </c>
      <c r="J65" s="3">
        <f t="shared" si="24"/>
        <v>-0.22229495914304959</v>
      </c>
      <c r="Q65" s="30">
        <f t="shared" ref="Q65:Q66" si="25">(J65-$P$3)/$P$6</f>
        <v>-0.31926732929649954</v>
      </c>
      <c r="R65" s="30">
        <f t="shared" ref="R65:R66" si="26">-0.5*LN(2*PI())-LN($P$6)-0.5*Q65^2</f>
        <v>-0.65488583813231216</v>
      </c>
      <c r="V65" s="30">
        <f t="shared" ref="V65:V66" si="27">(J65-$U$3)/$U$6</f>
        <v>-0.33400812426819892</v>
      </c>
      <c r="W65" s="30">
        <f t="shared" ref="W65:W66" si="28">LN($U$17)-LN($U$6)-0.5*($U$9+1)*LN(1+V65^2/$U$9)</f>
        <v>-0.58356864905143502</v>
      </c>
      <c r="AF65" s="47"/>
      <c r="AG65" s="48"/>
      <c r="AH65" s="48"/>
      <c r="AI65" s="48"/>
      <c r="AJ65" s="48"/>
      <c r="AK65" s="49"/>
      <c r="AL65" s="48"/>
    </row>
    <row r="66" spans="4:38" x14ac:dyDescent="0.25">
      <c r="D66" s="16">
        <v>41726</v>
      </c>
      <c r="E66" s="27">
        <v>76.8</v>
      </c>
      <c r="F66" s="27">
        <v>77.150000000000006</v>
      </c>
      <c r="G66" s="27">
        <v>76.58</v>
      </c>
      <c r="H66" s="27">
        <v>77.14</v>
      </c>
      <c r="I66" s="3">
        <f t="shared" si="23"/>
        <v>0.75472056353829042</v>
      </c>
      <c r="J66" s="3">
        <f t="shared" si="24"/>
        <v>-0.75472056353829042</v>
      </c>
      <c r="Q66" s="30">
        <f t="shared" si="25"/>
        <v>-1.0488419745739974</v>
      </c>
      <c r="R66" s="30">
        <f t="shared" si="26"/>
        <v>-1.1539547681683935</v>
      </c>
      <c r="V66" s="30">
        <f t="shared" si="27"/>
        <v>-1.1448039861348658</v>
      </c>
      <c r="W66" s="30">
        <f t="shared" si="28"/>
        <v>-1.1994714575203469</v>
      </c>
      <c r="AF66" s="47"/>
      <c r="AG66" s="48"/>
      <c r="AH66" s="48"/>
      <c r="AI66" s="48"/>
      <c r="AJ66" s="48"/>
      <c r="AK66" s="49"/>
      <c r="AL66" s="48"/>
    </row>
    <row r="67" spans="4:38" x14ac:dyDescent="0.25">
      <c r="D67" s="16"/>
      <c r="E67" s="27"/>
      <c r="F67" s="27"/>
      <c r="G67" s="27"/>
      <c r="H67" s="27"/>
      <c r="J67" s="3"/>
      <c r="AF67" s="47"/>
      <c r="AG67" s="48"/>
      <c r="AH67" s="48"/>
      <c r="AI67" s="48"/>
      <c r="AJ67" s="48"/>
      <c r="AK67" s="48"/>
      <c r="AL67" s="48"/>
    </row>
    <row r="68" spans="4:38" x14ac:dyDescent="0.25">
      <c r="D68" s="16"/>
      <c r="E68" s="27"/>
      <c r="F68" s="27"/>
      <c r="G68" s="27"/>
      <c r="H68" s="27"/>
      <c r="J68" s="3"/>
      <c r="AF68" s="47"/>
      <c r="AG68" s="48"/>
      <c r="AH68" s="48"/>
      <c r="AI68" s="48"/>
      <c r="AJ68" s="48"/>
      <c r="AK68" s="49"/>
      <c r="AL68" s="48"/>
    </row>
  </sheetData>
  <sortState ref="Z3:AA13">
    <sortCondition ref="Z3:Z13"/>
  </sortState>
  <mergeCells count="1">
    <mergeCell ref="AG34:AL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</vt:lpstr>
      <vt:lpstr>Weibull</vt:lpstr>
      <vt:lpstr>Pareto</vt:lpstr>
      <vt:lpstr>Burr</vt:lpstr>
      <vt:lpstr>Gumbel</vt:lpstr>
      <vt:lpstr>Frechet</vt:lpstr>
      <vt:lpstr>AORD1</vt:lpstr>
      <vt:lpstr>AORD2</vt:lpstr>
      <vt:lpstr>Tut Q5</vt:lpstr>
    </vt:vector>
  </TitlesOfParts>
  <Company>The University of Sydney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Dave Revay</cp:lastModifiedBy>
  <dcterms:created xsi:type="dcterms:W3CDTF">2012-04-01T05:21:28Z</dcterms:created>
  <dcterms:modified xsi:type="dcterms:W3CDTF">2014-04-28T09:24:33Z</dcterms:modified>
</cp:coreProperties>
</file>