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K:\Deptdata\MPR\MKTPLAN\2022 eafc\Decisions\DEEP Compliance Filings\Complaince #5\"/>
    </mc:Choice>
  </mc:AlternateContent>
  <xr:revisionPtr revIDLastSave="0" documentId="8_{969558DB-72DB-4214-AEF2-398F28CC7088}" xr6:coauthVersionLast="47" xr6:coauthVersionMax="47" xr10:uidLastSave="{00000000-0000-0000-0000-000000000000}"/>
  <bookViews>
    <workbookView xWindow="-110" yWindow="-110" windowWidth="19420" windowHeight="11620" tabRatio="601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definedNames>
    <definedName name="ID" localSheetId="1" hidden="1">"b10bf194-adcd-4c22-9eda-21f1122a7f77"</definedName>
    <definedName name="ID" localSheetId="2" hidden="1">"75715458-62f3-44d1-8b95-673da8f693ee"</definedName>
    <definedName name="ID" localSheetId="3" hidden="1">"84590f97-c9ba-4dca-bd4c-d56a3f7bfc07"</definedName>
    <definedName name="ID" localSheetId="0" hidden="1">"516cfae4-1ea8-44aa-afbb-0ea521d9c40a"</definedName>
    <definedName name="ID" localSheetId="4" hidden="1">"ae609d80-b602-47f0-b8ad-f29df5cdb3d7"</definedName>
    <definedName name="_xlnm.Print_Area" localSheetId="2">'2.) Small Load'!$A$1:$O$845</definedName>
    <definedName name="_xlnm.Print_Area" localSheetId="3">'3.) Large Load'!$A$1:$O$313</definedName>
    <definedName name="_xlnm.Print_Area" localSheetId="4">'HES Report'!$A$1:$O$845</definedName>
    <definedName name="_xlnm.Print_Titles" localSheetId="2">'2.) Small Load'!$1:$5</definedName>
    <definedName name="_xlnm.Print_Titles" localSheetId="3">'3.) Large Load'!$1:$5</definedName>
    <definedName name="_xlnm.Print_Titles" localSheetId="4">'HES Report'!$1:$5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40" i="9" l="1"/>
  <c r="K839" i="9"/>
  <c r="K838" i="9"/>
  <c r="K837" i="9"/>
  <c r="K836" i="9"/>
  <c r="K835" i="9"/>
  <c r="K834" i="9"/>
  <c r="K833" i="9"/>
  <c r="K832" i="9"/>
  <c r="K831" i="9"/>
  <c r="K830" i="9"/>
  <c r="K829" i="9"/>
  <c r="K828" i="9"/>
  <c r="K827" i="9"/>
  <c r="K826" i="9"/>
  <c r="K825" i="9"/>
  <c r="K824" i="9"/>
  <c r="K823" i="9"/>
  <c r="K822" i="9"/>
  <c r="K821" i="9"/>
  <c r="K820" i="9"/>
  <c r="K819" i="9"/>
  <c r="K818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D841" i="9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307" i="5"/>
  <c r="F306" i="5"/>
  <c r="F305" i="5"/>
  <c r="F304" i="5"/>
  <c r="F303" i="5"/>
  <c r="F302" i="5"/>
  <c r="D307" i="5"/>
  <c r="D306" i="5"/>
  <c r="D305" i="5"/>
  <c r="D304" i="5"/>
  <c r="D303" i="5"/>
  <c r="D302" i="5"/>
  <c r="N308" i="5"/>
  <c r="L308" i="5"/>
  <c r="J308" i="5"/>
  <c r="H308" i="5"/>
  <c r="F841" i="9" l="1"/>
  <c r="F301" i="5" l="1"/>
  <c r="D301" i="5"/>
  <c r="F300" i="5"/>
  <c r="D300" i="5"/>
  <c r="F299" i="5"/>
  <c r="D299" i="5"/>
  <c r="F298" i="5"/>
  <c r="D298" i="5"/>
  <c r="F297" i="5"/>
  <c r="D297" i="5"/>
  <c r="F296" i="5"/>
  <c r="D296" i="5"/>
  <c r="F295" i="5"/>
  <c r="D295" i="5"/>
  <c r="F294" i="5"/>
  <c r="D294" i="5"/>
  <c r="F293" i="5"/>
  <c r="D293" i="5"/>
  <c r="F292" i="5"/>
  <c r="D292" i="5"/>
  <c r="F291" i="5"/>
  <c r="D291" i="5"/>
  <c r="F290" i="5"/>
  <c r="D290" i="5"/>
  <c r="F289" i="5"/>
  <c r="D289" i="5"/>
  <c r="F288" i="5"/>
  <c r="D288" i="5"/>
  <c r="F287" i="5"/>
  <c r="D287" i="5"/>
  <c r="F286" i="5"/>
  <c r="D286" i="5"/>
  <c r="F285" i="5"/>
  <c r="D285" i="5"/>
  <c r="F284" i="5"/>
  <c r="D284" i="5"/>
  <c r="F283" i="5"/>
  <c r="D283" i="5"/>
  <c r="F282" i="5"/>
  <c r="D282" i="5"/>
  <c r="F281" i="5"/>
  <c r="D281" i="5"/>
  <c r="F280" i="5"/>
  <c r="D280" i="5"/>
  <c r="F279" i="5"/>
  <c r="D279" i="5"/>
  <c r="F278" i="5"/>
  <c r="D278" i="5"/>
  <c r="F277" i="5"/>
  <c r="D277" i="5"/>
  <c r="F276" i="5"/>
  <c r="D276" i="5"/>
  <c r="F275" i="5"/>
  <c r="D275" i="5"/>
  <c r="F274" i="5"/>
  <c r="D274" i="5"/>
  <c r="F273" i="5"/>
  <c r="D273" i="5"/>
  <c r="F272" i="5"/>
  <c r="D272" i="5"/>
  <c r="F271" i="5"/>
  <c r="D271" i="5"/>
  <c r="F270" i="5"/>
  <c r="D270" i="5"/>
  <c r="F269" i="5"/>
  <c r="D269" i="5"/>
  <c r="F268" i="5"/>
  <c r="D268" i="5"/>
  <c r="F267" i="5"/>
  <c r="D267" i="5"/>
  <c r="F266" i="5"/>
  <c r="D266" i="5"/>
  <c r="F265" i="5"/>
  <c r="D265" i="5"/>
  <c r="F264" i="5"/>
  <c r="D264" i="5"/>
  <c r="F263" i="5"/>
  <c r="D263" i="5"/>
  <c r="F262" i="5"/>
  <c r="D262" i="5"/>
  <c r="F261" i="5"/>
  <c r="D261" i="5"/>
  <c r="F260" i="5"/>
  <c r="D260" i="5"/>
  <c r="F259" i="5"/>
  <c r="D259" i="5"/>
  <c r="F258" i="5"/>
  <c r="D258" i="5"/>
  <c r="F257" i="5"/>
  <c r="D257" i="5"/>
  <c r="F256" i="5"/>
  <c r="D256" i="5"/>
  <c r="F255" i="5"/>
  <c r="D255" i="5"/>
  <c r="K117" i="9" l="1"/>
  <c r="K785" i="9" l="1"/>
  <c r="K30" i="9" l="1"/>
  <c r="K817" i="9" l="1"/>
  <c r="K816" i="9"/>
  <c r="K815" i="9"/>
  <c r="K814" i="9"/>
  <c r="K813" i="9"/>
  <c r="K812" i="9"/>
  <c r="K811" i="9"/>
  <c r="K810" i="9"/>
  <c r="K809" i="9"/>
  <c r="K808" i="9"/>
  <c r="K807" i="9"/>
  <c r="K806" i="9"/>
  <c r="K805" i="9"/>
  <c r="K804" i="9"/>
  <c r="K803" i="9"/>
  <c r="K802" i="9"/>
  <c r="K801" i="9"/>
  <c r="K800" i="9"/>
  <c r="K799" i="9"/>
  <c r="K798" i="9"/>
  <c r="K797" i="9"/>
  <c r="K796" i="9"/>
  <c r="K795" i="9"/>
  <c r="K794" i="9"/>
  <c r="K793" i="9"/>
  <c r="K792" i="9"/>
  <c r="K791" i="9"/>
  <c r="K790" i="9"/>
  <c r="K789" i="9"/>
  <c r="K788" i="9"/>
  <c r="K787" i="9"/>
  <c r="K786" i="9"/>
  <c r="K784" i="9"/>
  <c r="K783" i="9"/>
  <c r="K782" i="9"/>
  <c r="K781" i="9"/>
  <c r="K780" i="9"/>
  <c r="K779" i="9"/>
  <c r="K778" i="9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D157" i="5" l="1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F6" i="5" l="1"/>
  <c r="F308" i="5" s="1"/>
  <c r="D6" i="5"/>
  <c r="D308" i="5" s="1"/>
  <c r="J5" i="3"/>
  <c r="J4" i="3"/>
  <c r="I5" i="3"/>
  <c r="I4" i="3"/>
  <c r="H841" i="1"/>
  <c r="F4" i="3" s="1"/>
  <c r="L841" i="1"/>
  <c r="G4" i="3" s="1"/>
  <c r="J841" i="1"/>
  <c r="F5" i="3" s="1"/>
  <c r="N841" i="1"/>
  <c r="G5" i="3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K12" i="9"/>
  <c r="K11" i="9"/>
  <c r="K10" i="9"/>
  <c r="K9" i="9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O841" i="9"/>
  <c r="K777" i="9"/>
  <c r="K776" i="9"/>
  <c r="K775" i="9"/>
  <c r="K774" i="9"/>
  <c r="K773" i="9"/>
  <c r="K772" i="9"/>
  <c r="K771" i="9"/>
  <c r="K770" i="9"/>
  <c r="K769" i="9"/>
  <c r="K768" i="9"/>
  <c r="K767" i="9"/>
  <c r="K766" i="9"/>
  <c r="K765" i="9"/>
  <c r="K764" i="9"/>
  <c r="K763" i="9"/>
  <c r="K762" i="9"/>
  <c r="K761" i="9"/>
  <c r="K760" i="9"/>
  <c r="K759" i="9"/>
  <c r="K758" i="9"/>
  <c r="K757" i="9"/>
  <c r="K756" i="9"/>
  <c r="K755" i="9"/>
  <c r="K754" i="9"/>
  <c r="K753" i="9"/>
  <c r="K752" i="9"/>
  <c r="K751" i="9"/>
  <c r="K750" i="9"/>
  <c r="K749" i="9"/>
  <c r="K748" i="9"/>
  <c r="K747" i="9"/>
  <c r="K746" i="9"/>
  <c r="K745" i="9"/>
  <c r="K744" i="9"/>
  <c r="K743" i="9"/>
  <c r="K742" i="9"/>
  <c r="K741" i="9"/>
  <c r="K740" i="9"/>
  <c r="K739" i="9"/>
  <c r="K738" i="9"/>
  <c r="K737" i="9"/>
  <c r="K736" i="9"/>
  <c r="K735" i="9"/>
  <c r="K734" i="9"/>
  <c r="K733" i="9"/>
  <c r="K732" i="9"/>
  <c r="K731" i="9"/>
  <c r="K730" i="9"/>
  <c r="K729" i="9"/>
  <c r="K728" i="9"/>
  <c r="K727" i="9"/>
  <c r="K726" i="9"/>
  <c r="K725" i="9"/>
  <c r="K724" i="9"/>
  <c r="K723" i="9"/>
  <c r="K722" i="9"/>
  <c r="K721" i="9"/>
  <c r="K720" i="9"/>
  <c r="K719" i="9"/>
  <c r="K718" i="9"/>
  <c r="K717" i="9"/>
  <c r="K716" i="9"/>
  <c r="K715" i="9"/>
  <c r="K714" i="9"/>
  <c r="K713" i="9"/>
  <c r="K712" i="9"/>
  <c r="K711" i="9"/>
  <c r="K710" i="9"/>
  <c r="K709" i="9"/>
  <c r="K708" i="9"/>
  <c r="K707" i="9"/>
  <c r="K706" i="9"/>
  <c r="K705" i="9"/>
  <c r="K704" i="9"/>
  <c r="K703" i="9"/>
  <c r="K702" i="9"/>
  <c r="K701" i="9"/>
  <c r="K700" i="9"/>
  <c r="K699" i="9"/>
  <c r="K698" i="9"/>
  <c r="K697" i="9"/>
  <c r="K696" i="9"/>
  <c r="K695" i="9"/>
  <c r="K694" i="9"/>
  <c r="K693" i="9"/>
  <c r="K692" i="9"/>
  <c r="K691" i="9"/>
  <c r="K690" i="9"/>
  <c r="K689" i="9"/>
  <c r="K688" i="9"/>
  <c r="K687" i="9"/>
  <c r="K686" i="9"/>
  <c r="K685" i="9"/>
  <c r="K684" i="9"/>
  <c r="K683" i="9"/>
  <c r="K682" i="9"/>
  <c r="K681" i="9"/>
  <c r="K680" i="9"/>
  <c r="K679" i="9"/>
  <c r="K678" i="9"/>
  <c r="K677" i="9"/>
  <c r="K676" i="9"/>
  <c r="K675" i="9"/>
  <c r="K674" i="9"/>
  <c r="K673" i="9"/>
  <c r="K672" i="9"/>
  <c r="K671" i="9"/>
  <c r="K670" i="9"/>
  <c r="K669" i="9"/>
  <c r="K668" i="9"/>
  <c r="K667" i="9"/>
  <c r="K666" i="9"/>
  <c r="K665" i="9"/>
  <c r="K664" i="9"/>
  <c r="K663" i="9"/>
  <c r="K662" i="9"/>
  <c r="K661" i="9"/>
  <c r="K660" i="9"/>
  <c r="K659" i="9"/>
  <c r="K658" i="9"/>
  <c r="K657" i="9"/>
  <c r="K656" i="9"/>
  <c r="K655" i="9"/>
  <c r="K654" i="9"/>
  <c r="K653" i="9"/>
  <c r="K652" i="9"/>
  <c r="K651" i="9"/>
  <c r="K650" i="9"/>
  <c r="K649" i="9"/>
  <c r="K648" i="9"/>
  <c r="K647" i="9"/>
  <c r="K646" i="9"/>
  <c r="K645" i="9"/>
  <c r="K644" i="9"/>
  <c r="K643" i="9"/>
  <c r="K642" i="9"/>
  <c r="K641" i="9"/>
  <c r="K640" i="9"/>
  <c r="K639" i="9"/>
  <c r="K638" i="9"/>
  <c r="K637" i="9"/>
  <c r="K636" i="9"/>
  <c r="K635" i="9"/>
  <c r="K634" i="9"/>
  <c r="K633" i="9"/>
  <c r="K632" i="9"/>
  <c r="K631" i="9"/>
  <c r="K630" i="9"/>
  <c r="K629" i="9"/>
  <c r="K628" i="9"/>
  <c r="K627" i="9"/>
  <c r="K626" i="9"/>
  <c r="K625" i="9"/>
  <c r="K624" i="9"/>
  <c r="K623" i="9"/>
  <c r="K622" i="9"/>
  <c r="K621" i="9"/>
  <c r="K620" i="9"/>
  <c r="K619" i="9"/>
  <c r="K618" i="9"/>
  <c r="K617" i="9"/>
  <c r="K616" i="9"/>
  <c r="K615" i="9"/>
  <c r="K614" i="9"/>
  <c r="K613" i="9"/>
  <c r="K612" i="9"/>
  <c r="K611" i="9"/>
  <c r="K610" i="9"/>
  <c r="K609" i="9"/>
  <c r="K608" i="9"/>
  <c r="K607" i="9"/>
  <c r="K606" i="9"/>
  <c r="K605" i="9"/>
  <c r="K604" i="9"/>
  <c r="K603" i="9"/>
  <c r="K602" i="9"/>
  <c r="K601" i="9"/>
  <c r="K600" i="9"/>
  <c r="K599" i="9"/>
  <c r="K598" i="9"/>
  <c r="K597" i="9"/>
  <c r="K596" i="9"/>
  <c r="K595" i="9"/>
  <c r="K594" i="9"/>
  <c r="K593" i="9"/>
  <c r="K592" i="9"/>
  <c r="K591" i="9"/>
  <c r="K590" i="9"/>
  <c r="K589" i="9"/>
  <c r="K588" i="9"/>
  <c r="K587" i="9"/>
  <c r="K586" i="9"/>
  <c r="K585" i="9"/>
  <c r="K584" i="9"/>
  <c r="K583" i="9"/>
  <c r="K582" i="9"/>
  <c r="K581" i="9"/>
  <c r="K580" i="9"/>
  <c r="K579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63" i="9"/>
  <c r="K562" i="9"/>
  <c r="K561" i="9"/>
  <c r="K560" i="9"/>
  <c r="K559" i="9"/>
  <c r="K558" i="9"/>
  <c r="K557" i="9"/>
  <c r="K556" i="9"/>
  <c r="K555" i="9"/>
  <c r="K554" i="9"/>
  <c r="K553" i="9"/>
  <c r="K552" i="9"/>
  <c r="K551" i="9"/>
  <c r="K550" i="9"/>
  <c r="K549" i="9"/>
  <c r="K548" i="9"/>
  <c r="K547" i="9"/>
  <c r="K546" i="9"/>
  <c r="K545" i="9"/>
  <c r="K544" i="9"/>
  <c r="K543" i="9"/>
  <c r="K542" i="9"/>
  <c r="K541" i="9"/>
  <c r="K540" i="9"/>
  <c r="K539" i="9"/>
  <c r="K538" i="9"/>
  <c r="K537" i="9"/>
  <c r="K536" i="9"/>
  <c r="K535" i="9"/>
  <c r="K534" i="9"/>
  <c r="K533" i="9"/>
  <c r="K532" i="9"/>
  <c r="K531" i="9"/>
  <c r="K530" i="9"/>
  <c r="K529" i="9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K465" i="9"/>
  <c r="K464" i="9"/>
  <c r="K463" i="9"/>
  <c r="K462" i="9"/>
  <c r="K461" i="9"/>
  <c r="K460" i="9"/>
  <c r="K459" i="9"/>
  <c r="K458" i="9"/>
  <c r="K457" i="9"/>
  <c r="K456" i="9"/>
  <c r="K455" i="9"/>
  <c r="K454" i="9"/>
  <c r="K453" i="9"/>
  <c r="K452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8" i="9"/>
  <c r="K7" i="9"/>
  <c r="K6" i="9"/>
  <c r="N841" i="9"/>
  <c r="M841" i="9"/>
  <c r="L841" i="9"/>
  <c r="J841" i="9"/>
  <c r="I841" i="9"/>
  <c r="H841" i="9"/>
  <c r="G841" i="9"/>
  <c r="E841" i="9"/>
  <c r="E5" i="3" l="1"/>
  <c r="F841" i="1"/>
  <c r="H4" i="3"/>
  <c r="J6" i="3"/>
  <c r="D4" i="3"/>
  <c r="H5" i="3"/>
  <c r="I6" i="3"/>
  <c r="D841" i="1"/>
  <c r="C4" i="3"/>
  <c r="E4" i="3"/>
  <c r="D5" i="3"/>
  <c r="G6" i="3"/>
  <c r="C5" i="3"/>
  <c r="F6" i="3"/>
  <c r="K841" i="9"/>
  <c r="B4" i="3" l="1"/>
  <c r="E6" i="3"/>
  <c r="D6" i="3"/>
  <c r="H6" i="3"/>
  <c r="B5" i="3"/>
  <c r="C6" i="3"/>
  <c r="G818" i="1" l="1"/>
  <c r="G826" i="1"/>
  <c r="G834" i="1"/>
  <c r="K818" i="1"/>
  <c r="K826" i="1"/>
  <c r="K834" i="1"/>
  <c r="O818" i="1"/>
  <c r="O826" i="1"/>
  <c r="O834" i="1"/>
  <c r="G820" i="1"/>
  <c r="G828" i="1"/>
  <c r="K828" i="1"/>
  <c r="O828" i="1"/>
  <c r="K840" i="1"/>
  <c r="G819" i="1"/>
  <c r="G827" i="1"/>
  <c r="K819" i="1"/>
  <c r="K827" i="1"/>
  <c r="O819" i="1"/>
  <c r="O827" i="1"/>
  <c r="G835" i="1"/>
  <c r="K820" i="1"/>
  <c r="K835" i="1"/>
  <c r="O820" i="1"/>
  <c r="O835" i="1"/>
  <c r="G821" i="1"/>
  <c r="G829" i="1"/>
  <c r="G836" i="1"/>
  <c r="K821" i="1"/>
  <c r="K829" i="1"/>
  <c r="K836" i="1"/>
  <c r="O821" i="1"/>
  <c r="O829" i="1"/>
  <c r="O836" i="1"/>
  <c r="G824" i="1"/>
  <c r="G832" i="1"/>
  <c r="K832" i="1"/>
  <c r="O832" i="1"/>
  <c r="G825" i="1"/>
  <c r="G833" i="1"/>
  <c r="G840" i="1"/>
  <c r="K833" i="1"/>
  <c r="O833" i="1"/>
  <c r="G822" i="1"/>
  <c r="G830" i="1"/>
  <c r="G837" i="1"/>
  <c r="K822" i="1"/>
  <c r="K830" i="1"/>
  <c r="K837" i="1"/>
  <c r="O822" i="1"/>
  <c r="O830" i="1"/>
  <c r="O837" i="1"/>
  <c r="K824" i="1"/>
  <c r="G823" i="1"/>
  <c r="G831" i="1"/>
  <c r="G838" i="1"/>
  <c r="K823" i="1"/>
  <c r="K831" i="1"/>
  <c r="K838" i="1"/>
  <c r="O823" i="1"/>
  <c r="O831" i="1"/>
  <c r="O838" i="1"/>
  <c r="G839" i="1"/>
  <c r="K839" i="1"/>
  <c r="O824" i="1"/>
  <c r="O839" i="1"/>
  <c r="K825" i="1"/>
  <c r="O825" i="1"/>
  <c r="O840" i="1"/>
  <c r="E818" i="1"/>
  <c r="E826" i="1"/>
  <c r="E834" i="1"/>
  <c r="I818" i="1"/>
  <c r="I826" i="1"/>
  <c r="I834" i="1"/>
  <c r="M818" i="1"/>
  <c r="M826" i="1"/>
  <c r="M834" i="1"/>
  <c r="E835" i="1"/>
  <c r="I820" i="1"/>
  <c r="I835" i="1"/>
  <c r="M820" i="1"/>
  <c r="M835" i="1"/>
  <c r="E819" i="1"/>
  <c r="E827" i="1"/>
  <c r="I819" i="1"/>
  <c r="I827" i="1"/>
  <c r="M819" i="1"/>
  <c r="M827" i="1"/>
  <c r="E820" i="1"/>
  <c r="E828" i="1"/>
  <c r="I828" i="1"/>
  <c r="M828" i="1"/>
  <c r="M840" i="1"/>
  <c r="E821" i="1"/>
  <c r="E829" i="1"/>
  <c r="E836" i="1"/>
  <c r="I821" i="1"/>
  <c r="I829" i="1"/>
  <c r="I836" i="1"/>
  <c r="M821" i="1"/>
  <c r="M829" i="1"/>
  <c r="M836" i="1"/>
  <c r="E824" i="1"/>
  <c r="E839" i="1"/>
  <c r="I824" i="1"/>
  <c r="I839" i="1"/>
  <c r="M832" i="1"/>
  <c r="M839" i="1"/>
  <c r="E833" i="1"/>
  <c r="E840" i="1"/>
  <c r="I833" i="1"/>
  <c r="M833" i="1"/>
  <c r="E822" i="1"/>
  <c r="E830" i="1"/>
  <c r="E837" i="1"/>
  <c r="I822" i="1"/>
  <c r="I830" i="1"/>
  <c r="I837" i="1"/>
  <c r="M822" i="1"/>
  <c r="M830" i="1"/>
  <c r="M837" i="1"/>
  <c r="E823" i="1"/>
  <c r="E831" i="1"/>
  <c r="E838" i="1"/>
  <c r="I823" i="1"/>
  <c r="I831" i="1"/>
  <c r="I838" i="1"/>
  <c r="M823" i="1"/>
  <c r="M831" i="1"/>
  <c r="M838" i="1"/>
  <c r="E832" i="1"/>
  <c r="I832" i="1"/>
  <c r="M824" i="1"/>
  <c r="E825" i="1"/>
  <c r="I825" i="1"/>
  <c r="I840" i="1"/>
  <c r="M825" i="1"/>
  <c r="G302" i="5"/>
  <c r="K302" i="5"/>
  <c r="O302" i="5"/>
  <c r="E302" i="5"/>
  <c r="I302" i="5"/>
  <c r="M302" i="5"/>
  <c r="G303" i="5"/>
  <c r="K303" i="5"/>
  <c r="O303" i="5"/>
  <c r="E303" i="5"/>
  <c r="I303" i="5"/>
  <c r="M303" i="5"/>
  <c r="G304" i="5"/>
  <c r="K304" i="5"/>
  <c r="O304" i="5"/>
  <c r="E304" i="5"/>
  <c r="I304" i="5"/>
  <c r="M304" i="5"/>
  <c r="G305" i="5"/>
  <c r="K305" i="5"/>
  <c r="O305" i="5"/>
  <c r="E305" i="5"/>
  <c r="I305" i="5"/>
  <c r="M305" i="5"/>
  <c r="E306" i="5"/>
  <c r="I306" i="5"/>
  <c r="M306" i="5"/>
  <c r="G306" i="5"/>
  <c r="K306" i="5"/>
  <c r="O306" i="5"/>
  <c r="E308" i="5"/>
  <c r="E307" i="5"/>
  <c r="I307" i="5"/>
  <c r="M307" i="5"/>
  <c r="G307" i="5"/>
  <c r="K307" i="5"/>
  <c r="O307" i="5"/>
  <c r="G285" i="5"/>
  <c r="G283" i="5"/>
  <c r="G271" i="5"/>
  <c r="G272" i="5"/>
  <c r="G278" i="5"/>
  <c r="G269" i="5"/>
  <c r="G275" i="5"/>
  <c r="G276" i="5"/>
  <c r="G284" i="5"/>
  <c r="G255" i="5"/>
  <c r="G288" i="5"/>
  <c r="G266" i="5"/>
  <c r="G282" i="5"/>
  <c r="G280" i="5"/>
  <c r="G259" i="5"/>
  <c r="G289" i="5"/>
  <c r="G286" i="5"/>
  <c r="G268" i="5"/>
  <c r="G263" i="5"/>
  <c r="G296" i="5"/>
  <c r="G256" i="5"/>
  <c r="G293" i="5"/>
  <c r="G301" i="5"/>
  <c r="G281" i="5"/>
  <c r="G274" i="5"/>
  <c r="G257" i="5"/>
  <c r="G290" i="5"/>
  <c r="G258" i="5"/>
  <c r="G287" i="5"/>
  <c r="G300" i="5"/>
  <c r="G260" i="5"/>
  <c r="G297" i="5"/>
  <c r="G279" i="5"/>
  <c r="G261" i="5"/>
  <c r="G294" i="5"/>
  <c r="G262" i="5"/>
  <c r="G291" i="5"/>
  <c r="G265" i="5"/>
  <c r="G273" i="5"/>
  <c r="G264" i="5"/>
  <c r="G292" i="5"/>
  <c r="G298" i="5"/>
  <c r="G295" i="5"/>
  <c r="G277" i="5"/>
  <c r="G270" i="5"/>
  <c r="G299" i="5"/>
  <c r="G267" i="5"/>
  <c r="E258" i="5"/>
  <c r="E291" i="5"/>
  <c r="E261" i="5"/>
  <c r="E281" i="5"/>
  <c r="E286" i="5"/>
  <c r="E285" i="5"/>
  <c r="E297" i="5"/>
  <c r="E262" i="5"/>
  <c r="E295" i="5"/>
  <c r="E283" i="5"/>
  <c r="E301" i="5"/>
  <c r="E298" i="5"/>
  <c r="E290" i="5"/>
  <c r="E284" i="5"/>
  <c r="E259" i="5"/>
  <c r="E292" i="5"/>
  <c r="E274" i="5"/>
  <c r="E287" i="5"/>
  <c r="E299" i="5"/>
  <c r="E288" i="5"/>
  <c r="E270" i="5"/>
  <c r="E272" i="5"/>
  <c r="E263" i="5"/>
  <c r="E296" i="5"/>
  <c r="E266" i="5"/>
  <c r="E278" i="5"/>
  <c r="E267" i="5"/>
  <c r="E294" i="5"/>
  <c r="E271" i="5"/>
  <c r="E255" i="5"/>
  <c r="E275" i="5"/>
  <c r="E276" i="5"/>
  <c r="E300" i="5"/>
  <c r="E279" i="5"/>
  <c r="E282" i="5"/>
  <c r="E269" i="5"/>
  <c r="E293" i="5"/>
  <c r="E264" i="5"/>
  <c r="E280" i="5"/>
  <c r="E265" i="5"/>
  <c r="E273" i="5"/>
  <c r="E257" i="5"/>
  <c r="E256" i="5"/>
  <c r="E289" i="5"/>
  <c r="E268" i="5"/>
  <c r="E277" i="5"/>
  <c r="E260" i="5"/>
  <c r="K255" i="5"/>
  <c r="O255" i="5"/>
  <c r="I255" i="5"/>
  <c r="M255" i="5"/>
  <c r="K256" i="5"/>
  <c r="O256" i="5"/>
  <c r="I256" i="5"/>
  <c r="M256" i="5"/>
  <c r="K258" i="5"/>
  <c r="K257" i="5"/>
  <c r="O258" i="5"/>
  <c r="O257" i="5"/>
  <c r="I258" i="5"/>
  <c r="I257" i="5"/>
  <c r="M258" i="5"/>
  <c r="M257" i="5"/>
  <c r="K259" i="5"/>
  <c r="O259" i="5"/>
  <c r="I259" i="5"/>
  <c r="M259" i="5"/>
  <c r="K260" i="5"/>
  <c r="O260" i="5"/>
  <c r="I260" i="5"/>
  <c r="M260" i="5"/>
  <c r="K261" i="5"/>
  <c r="O261" i="5"/>
  <c r="I261" i="5"/>
  <c r="M261" i="5"/>
  <c r="K263" i="5"/>
  <c r="K262" i="5"/>
  <c r="O263" i="5"/>
  <c r="O262" i="5"/>
  <c r="I263" i="5"/>
  <c r="I262" i="5"/>
  <c r="M263" i="5"/>
  <c r="M262" i="5"/>
  <c r="K265" i="5"/>
  <c r="K264" i="5"/>
  <c r="O265" i="5"/>
  <c r="O264" i="5"/>
  <c r="I265" i="5"/>
  <c r="I264" i="5"/>
  <c r="M265" i="5"/>
  <c r="M264" i="5"/>
  <c r="K266" i="5"/>
  <c r="O266" i="5"/>
  <c r="I266" i="5"/>
  <c r="M266" i="5"/>
  <c r="K268" i="5"/>
  <c r="O267" i="5"/>
  <c r="K267" i="5"/>
  <c r="O268" i="5"/>
  <c r="I268" i="5"/>
  <c r="I267" i="5"/>
  <c r="M268" i="5"/>
  <c r="M267" i="5"/>
  <c r="K269" i="5"/>
  <c r="O269" i="5"/>
  <c r="I269" i="5"/>
  <c r="M269" i="5"/>
  <c r="K270" i="5"/>
  <c r="O270" i="5"/>
  <c r="I270" i="5"/>
  <c r="M270" i="5"/>
  <c r="K271" i="5"/>
  <c r="O271" i="5"/>
  <c r="I271" i="5"/>
  <c r="M271" i="5"/>
  <c r="K272" i="5"/>
  <c r="O272" i="5"/>
  <c r="I272" i="5"/>
  <c r="M272" i="5"/>
  <c r="K274" i="5"/>
  <c r="K273" i="5"/>
  <c r="O274" i="5"/>
  <c r="O273" i="5"/>
  <c r="I274" i="5"/>
  <c r="I273" i="5"/>
  <c r="M274" i="5"/>
  <c r="M273" i="5"/>
  <c r="K276" i="5"/>
  <c r="K275" i="5"/>
  <c r="O276" i="5"/>
  <c r="O275" i="5"/>
  <c r="I276" i="5"/>
  <c r="I275" i="5"/>
  <c r="M276" i="5"/>
  <c r="M275" i="5"/>
  <c r="K277" i="5"/>
  <c r="O277" i="5"/>
  <c r="I277" i="5"/>
  <c r="M277" i="5"/>
  <c r="K279" i="5"/>
  <c r="K278" i="5"/>
  <c r="O279" i="5"/>
  <c r="O278" i="5"/>
  <c r="I279" i="5"/>
  <c r="I278" i="5"/>
  <c r="M279" i="5"/>
  <c r="M278" i="5"/>
  <c r="K280" i="5"/>
  <c r="O280" i="5"/>
  <c r="I280" i="5"/>
  <c r="M280" i="5"/>
  <c r="K282" i="5"/>
  <c r="K281" i="5"/>
  <c r="O282" i="5"/>
  <c r="O281" i="5"/>
  <c r="I282" i="5"/>
  <c r="I281" i="5"/>
  <c r="M282" i="5"/>
  <c r="M281" i="5"/>
  <c r="K283" i="5"/>
  <c r="O283" i="5"/>
  <c r="I283" i="5"/>
  <c r="M283" i="5"/>
  <c r="K285" i="5"/>
  <c r="K284" i="5"/>
  <c r="O285" i="5"/>
  <c r="O284" i="5"/>
  <c r="I285" i="5"/>
  <c r="I284" i="5"/>
  <c r="M285" i="5"/>
  <c r="M284" i="5"/>
  <c r="K286" i="5"/>
  <c r="O286" i="5"/>
  <c r="I286" i="5"/>
  <c r="M286" i="5"/>
  <c r="K288" i="5"/>
  <c r="K287" i="5"/>
  <c r="O288" i="5"/>
  <c r="O287" i="5"/>
  <c r="I288" i="5"/>
  <c r="I287" i="5"/>
  <c r="M288" i="5"/>
  <c r="M287" i="5"/>
  <c r="I289" i="5"/>
  <c r="M289" i="5"/>
  <c r="K289" i="5"/>
  <c r="O289" i="5"/>
  <c r="K291" i="5"/>
  <c r="K290" i="5"/>
  <c r="O291" i="5"/>
  <c r="O290" i="5"/>
  <c r="I291" i="5"/>
  <c r="I290" i="5"/>
  <c r="M291" i="5"/>
  <c r="M290" i="5"/>
  <c r="K293" i="5"/>
  <c r="K292" i="5"/>
  <c r="O293" i="5"/>
  <c r="O292" i="5"/>
  <c r="I293" i="5"/>
  <c r="I292" i="5"/>
  <c r="M293" i="5"/>
  <c r="M292" i="5"/>
  <c r="K294" i="5"/>
  <c r="O294" i="5"/>
  <c r="I294" i="5"/>
  <c r="M294" i="5"/>
  <c r="K296" i="5"/>
  <c r="K295" i="5"/>
  <c r="O296" i="5"/>
  <c r="O295" i="5"/>
  <c r="I296" i="5"/>
  <c r="I295" i="5"/>
  <c r="M296" i="5"/>
  <c r="M295" i="5"/>
  <c r="K298" i="5"/>
  <c r="K297" i="5"/>
  <c r="O298" i="5"/>
  <c r="O297" i="5"/>
  <c r="I298" i="5"/>
  <c r="I297" i="5"/>
  <c r="M298" i="5"/>
  <c r="M297" i="5"/>
  <c r="K299" i="5"/>
  <c r="O299" i="5"/>
  <c r="I299" i="5"/>
  <c r="M299" i="5"/>
  <c r="K301" i="5"/>
  <c r="K300" i="5"/>
  <c r="O301" i="5"/>
  <c r="O300" i="5"/>
  <c r="I301" i="5"/>
  <c r="I300" i="5"/>
  <c r="M301" i="5"/>
  <c r="M300" i="5"/>
  <c r="I63" i="1"/>
  <c r="E624" i="1"/>
  <c r="E532" i="1"/>
  <c r="M745" i="1"/>
  <c r="E122" i="1"/>
  <c r="E477" i="1"/>
  <c r="E571" i="1"/>
  <c r="E54" i="1"/>
  <c r="E616" i="1"/>
  <c r="E84" i="1"/>
  <c r="E12" i="1"/>
  <c r="E591" i="1"/>
  <c r="E358" i="1"/>
  <c r="E487" i="1"/>
  <c r="E769" i="1"/>
  <c r="E649" i="1"/>
  <c r="E623" i="1"/>
  <c r="E797" i="1"/>
  <c r="E600" i="1"/>
  <c r="E575" i="1"/>
  <c r="E565" i="1"/>
  <c r="E371" i="1"/>
  <c r="E382" i="1"/>
  <c r="E370" i="1"/>
  <c r="E162" i="1"/>
  <c r="E318" i="1"/>
  <c r="E526" i="1"/>
  <c r="E38" i="1"/>
  <c r="E454" i="1"/>
  <c r="M638" i="1"/>
  <c r="E363" i="1"/>
  <c r="E338" i="1"/>
  <c r="E302" i="1"/>
  <c r="E806" i="1"/>
  <c r="E347" i="1"/>
  <c r="E315" i="1"/>
  <c r="E755" i="1"/>
  <c r="E342" i="1"/>
  <c r="E501" i="1"/>
  <c r="E395" i="1"/>
  <c r="E245" i="1"/>
  <c r="E745" i="1"/>
  <c r="E350" i="1"/>
  <c r="E787" i="1"/>
  <c r="E489" i="1"/>
  <c r="E648" i="1"/>
  <c r="M317" i="1"/>
  <c r="E49" i="1"/>
  <c r="E739" i="1"/>
  <c r="M793" i="1"/>
  <c r="E184" i="1"/>
  <c r="E775" i="1"/>
  <c r="E209" i="1"/>
  <c r="E37" i="1"/>
  <c r="E496" i="1"/>
  <c r="E651" i="1"/>
  <c r="E660" i="1"/>
  <c r="E220" i="1"/>
  <c r="E658" i="1"/>
  <c r="M461" i="1"/>
  <c r="E751" i="1"/>
  <c r="E156" i="1"/>
  <c r="E16" i="1"/>
  <c r="E474" i="1"/>
  <c r="E595" i="1"/>
  <c r="E636" i="1"/>
  <c r="E193" i="1"/>
  <c r="E642" i="1"/>
  <c r="M801" i="1"/>
  <c r="M223" i="1"/>
  <c r="E743" i="1"/>
  <c r="E491" i="1"/>
  <c r="E135" i="1"/>
  <c r="E675" i="1"/>
  <c r="E10" i="1"/>
  <c r="E718" i="1"/>
  <c r="E466" i="1"/>
  <c r="E66" i="1"/>
  <c r="E579" i="1"/>
  <c r="E628" i="1"/>
  <c r="E327" i="1"/>
  <c r="E181" i="1"/>
  <c r="E626" i="1"/>
  <c r="E309" i="1"/>
  <c r="E15" i="1"/>
  <c r="E161" i="1"/>
  <c r="E521" i="1"/>
  <c r="E520" i="1"/>
  <c r="E746" i="1"/>
  <c r="E750" i="1"/>
  <c r="E151" i="1"/>
  <c r="E8" i="1"/>
  <c r="E375" i="1"/>
  <c r="M309" i="1"/>
  <c r="E361" i="1"/>
  <c r="E136" i="1"/>
  <c r="M749" i="1"/>
  <c r="E497" i="1"/>
  <c r="E699" i="1"/>
  <c r="E726" i="1"/>
  <c r="E87" i="1"/>
  <c r="E335" i="1"/>
  <c r="M43" i="1"/>
  <c r="E321" i="1"/>
  <c r="M75" i="1"/>
  <c r="E44" i="1"/>
  <c r="E727" i="1"/>
  <c r="E475" i="1"/>
  <c r="E92" i="1"/>
  <c r="E643" i="1"/>
  <c r="E46" i="1"/>
  <c r="E703" i="1"/>
  <c r="E450" i="1"/>
  <c r="E539" i="1"/>
  <c r="E612" i="1"/>
  <c r="E295" i="1"/>
  <c r="E171" i="1"/>
  <c r="E610" i="1"/>
  <c r="E297" i="1"/>
  <c r="E406" i="1"/>
  <c r="E599" i="1"/>
  <c r="E346" i="1"/>
  <c r="E275" i="1"/>
  <c r="E763" i="1"/>
  <c r="E509" i="1"/>
  <c r="M255" i="1"/>
  <c r="M808" i="1"/>
  <c r="E777" i="1"/>
  <c r="E499" i="1"/>
  <c r="E127" i="1"/>
  <c r="E617" i="1"/>
  <c r="I206" i="1"/>
  <c r="I112" i="1"/>
  <c r="E93" i="1"/>
  <c r="E120" i="1"/>
  <c r="E300" i="1"/>
  <c r="E448" i="1"/>
  <c r="E553" i="1"/>
  <c r="E637" i="1"/>
  <c r="E736" i="1"/>
  <c r="M397" i="1"/>
  <c r="I532" i="1"/>
  <c r="M221" i="1"/>
  <c r="I769" i="1"/>
  <c r="I65" i="1"/>
  <c r="E163" i="1"/>
  <c r="E360" i="1"/>
  <c r="E480" i="1"/>
  <c r="E573" i="1"/>
  <c r="E673" i="1"/>
  <c r="E744" i="1"/>
  <c r="E31" i="1"/>
  <c r="E143" i="1"/>
  <c r="E247" i="1"/>
  <c r="E329" i="1"/>
  <c r="E425" i="1"/>
  <c r="E515" i="1"/>
  <c r="E574" i="1"/>
  <c r="E650" i="1"/>
  <c r="E713" i="1"/>
  <c r="E781" i="1"/>
  <c r="M86" i="1"/>
  <c r="M602" i="1"/>
  <c r="E118" i="1"/>
  <c r="E208" i="1"/>
  <c r="E266" i="1"/>
  <c r="M381" i="1"/>
  <c r="E202" i="1"/>
  <c r="E359" i="1"/>
  <c r="E439" i="1"/>
  <c r="E517" i="1"/>
  <c r="E580" i="1"/>
  <c r="E644" i="1"/>
  <c r="E707" i="1"/>
  <c r="E771" i="1"/>
  <c r="E40" i="1"/>
  <c r="E307" i="1"/>
  <c r="E470" i="1"/>
  <c r="E611" i="1"/>
  <c r="E770" i="1"/>
  <c r="E22" i="1"/>
  <c r="M590" i="1"/>
  <c r="E108" i="1"/>
  <c r="E253" i="1"/>
  <c r="E354" i="1"/>
  <c r="E418" i="1"/>
  <c r="E482" i="1"/>
  <c r="E543" i="1"/>
  <c r="E607" i="1"/>
  <c r="E671" i="1"/>
  <c r="E734" i="1"/>
  <c r="E798" i="1"/>
  <c r="E25" i="1"/>
  <c r="E26" i="1"/>
  <c r="E213" i="1"/>
  <c r="E422" i="1"/>
  <c r="E563" i="1"/>
  <c r="E714" i="1"/>
  <c r="M54" i="1"/>
  <c r="M797" i="1"/>
  <c r="E178" i="1"/>
  <c r="E303" i="1"/>
  <c r="E379" i="1"/>
  <c r="E443" i="1"/>
  <c r="E505" i="1"/>
  <c r="E568" i="1"/>
  <c r="E632" i="1"/>
  <c r="E696" i="1"/>
  <c r="E759" i="1"/>
  <c r="M477" i="1"/>
  <c r="E119" i="1"/>
  <c r="E683" i="1"/>
  <c r="I640" i="1"/>
  <c r="M331" i="1"/>
  <c r="M231" i="1"/>
  <c r="E195" i="1"/>
  <c r="E376" i="1"/>
  <c r="E502" i="1"/>
  <c r="E577" i="1"/>
  <c r="E677" i="1"/>
  <c r="E764" i="1"/>
  <c r="E55" i="1"/>
  <c r="M534" i="1"/>
  <c r="E159" i="1"/>
  <c r="E259" i="1"/>
  <c r="E353" i="1"/>
  <c r="E429" i="1"/>
  <c r="E522" i="1"/>
  <c r="E586" i="1"/>
  <c r="E654" i="1"/>
  <c r="E729" i="1"/>
  <c r="E785" i="1"/>
  <c r="M184" i="1"/>
  <c r="M618" i="1"/>
  <c r="E128" i="1"/>
  <c r="E212" i="1"/>
  <c r="E274" i="1"/>
  <c r="M574" i="1"/>
  <c r="E217" i="1"/>
  <c r="E367" i="1"/>
  <c r="E447" i="1"/>
  <c r="E524" i="1"/>
  <c r="E588" i="1"/>
  <c r="E652" i="1"/>
  <c r="E715" i="1"/>
  <c r="E779" i="1"/>
  <c r="E45" i="1"/>
  <c r="E334" i="1"/>
  <c r="E486" i="1"/>
  <c r="E635" i="1"/>
  <c r="E794" i="1"/>
  <c r="E33" i="1"/>
  <c r="M654" i="1"/>
  <c r="E130" i="1"/>
  <c r="E267" i="1"/>
  <c r="E362" i="1"/>
  <c r="E426" i="1"/>
  <c r="E490" i="1"/>
  <c r="E551" i="1"/>
  <c r="E615" i="1"/>
  <c r="E679" i="1"/>
  <c r="E742" i="1"/>
  <c r="E813" i="1"/>
  <c r="E30" i="1"/>
  <c r="E32" i="1"/>
  <c r="E261" i="1"/>
  <c r="E438" i="1"/>
  <c r="E587" i="1"/>
  <c r="E722" i="1"/>
  <c r="M192" i="1"/>
  <c r="E194" i="1"/>
  <c r="E319" i="1"/>
  <c r="E387" i="1"/>
  <c r="E451" i="1"/>
  <c r="E513" i="1"/>
  <c r="E576" i="1"/>
  <c r="E640" i="1"/>
  <c r="E704" i="1"/>
  <c r="E767" i="1"/>
  <c r="M558" i="1"/>
  <c r="E229" i="1"/>
  <c r="E738" i="1"/>
  <c r="M395" i="1"/>
  <c r="M582" i="1"/>
  <c r="M642" i="1"/>
  <c r="E234" i="1"/>
  <c r="E384" i="1"/>
  <c r="E510" i="1"/>
  <c r="E589" i="1"/>
  <c r="E681" i="1"/>
  <c r="E780" i="1"/>
  <c r="M227" i="1"/>
  <c r="I562" i="1"/>
  <c r="M769" i="1"/>
  <c r="E250" i="1"/>
  <c r="E396" i="1"/>
  <c r="E514" i="1"/>
  <c r="E613" i="1"/>
  <c r="E693" i="1"/>
  <c r="E788" i="1"/>
  <c r="I33" i="1"/>
  <c r="M662" i="1"/>
  <c r="E68" i="1"/>
  <c r="E196" i="1"/>
  <c r="E277" i="1"/>
  <c r="E365" i="1"/>
  <c r="E469" i="1"/>
  <c r="E530" i="1"/>
  <c r="E606" i="1"/>
  <c r="E670" i="1"/>
  <c r="E737" i="1"/>
  <c r="E812" i="1"/>
  <c r="M341" i="1"/>
  <c r="M682" i="1"/>
  <c r="E64" i="1"/>
  <c r="E160" i="1"/>
  <c r="E224" i="1"/>
  <c r="E298" i="1"/>
  <c r="E279" i="1"/>
  <c r="E383" i="1"/>
  <c r="E463" i="1"/>
  <c r="E540" i="1"/>
  <c r="E604" i="1"/>
  <c r="E668" i="1"/>
  <c r="E731" i="1"/>
  <c r="E795" i="1"/>
  <c r="E13" i="1"/>
  <c r="E98" i="1"/>
  <c r="E374" i="1"/>
  <c r="E523" i="1"/>
  <c r="E667" i="1"/>
  <c r="M11" i="1"/>
  <c r="M781" i="1"/>
  <c r="E172" i="1"/>
  <c r="E299" i="1"/>
  <c r="E378" i="1"/>
  <c r="E442" i="1"/>
  <c r="E504" i="1"/>
  <c r="E567" i="1"/>
  <c r="E631" i="1"/>
  <c r="E695" i="1"/>
  <c r="E758" i="1"/>
  <c r="E41" i="1"/>
  <c r="E48" i="1"/>
  <c r="E323" i="1"/>
  <c r="E478" i="1"/>
  <c r="E619" i="1"/>
  <c r="E762" i="1"/>
  <c r="E6" i="1"/>
  <c r="M445" i="1"/>
  <c r="E71" i="1"/>
  <c r="E225" i="1"/>
  <c r="E339" i="1"/>
  <c r="E403" i="1"/>
  <c r="E467" i="1"/>
  <c r="E528" i="1"/>
  <c r="E592" i="1"/>
  <c r="E656" i="1"/>
  <c r="E719" i="1"/>
  <c r="E783" i="1"/>
  <c r="E21" i="1"/>
  <c r="M686" i="1"/>
  <c r="E398" i="1"/>
  <c r="M579" i="1"/>
  <c r="M409" i="1"/>
  <c r="I614" i="1"/>
  <c r="M739" i="1"/>
  <c r="I642" i="1"/>
  <c r="E81" i="1"/>
  <c r="E104" i="1"/>
  <c r="E272" i="1"/>
  <c r="E432" i="1"/>
  <c r="E533" i="1"/>
  <c r="E629" i="1"/>
  <c r="E724" i="1"/>
  <c r="E804" i="1"/>
  <c r="M239" i="1"/>
  <c r="M741" i="1"/>
  <c r="E116" i="1"/>
  <c r="E204" i="1"/>
  <c r="E301" i="1"/>
  <c r="E389" i="1"/>
  <c r="E481" i="1"/>
  <c r="E558" i="1"/>
  <c r="E618" i="1"/>
  <c r="E690" i="1"/>
  <c r="E753" i="1"/>
  <c r="M437" i="1"/>
  <c r="M777" i="1"/>
  <c r="E86" i="1"/>
  <c r="E176" i="1"/>
  <c r="E252" i="1"/>
  <c r="E306" i="1"/>
  <c r="E124" i="1"/>
  <c r="E311" i="1"/>
  <c r="E399" i="1"/>
  <c r="E493" i="1"/>
  <c r="E556" i="1"/>
  <c r="E620" i="1"/>
  <c r="E684" i="1"/>
  <c r="E747" i="1"/>
  <c r="E810" i="1"/>
  <c r="E24" i="1"/>
  <c r="E198" i="1"/>
  <c r="E414" i="1"/>
  <c r="E555" i="1"/>
  <c r="E706" i="1"/>
  <c r="M285" i="1"/>
  <c r="E206" i="1"/>
  <c r="E330" i="1"/>
  <c r="E394" i="1"/>
  <c r="E458" i="1"/>
  <c r="E583" i="1"/>
  <c r="E647" i="1"/>
  <c r="E710" i="1"/>
  <c r="E774" i="1"/>
  <c r="E9" i="1"/>
  <c r="E52" i="1"/>
  <c r="E76" i="1"/>
  <c r="E366" i="1"/>
  <c r="E508" i="1"/>
  <c r="E659" i="1"/>
  <c r="E802" i="1"/>
  <c r="E28" i="1"/>
  <c r="M606" i="1"/>
  <c r="E114" i="1"/>
  <c r="E257" i="1"/>
  <c r="E355" i="1"/>
  <c r="E419" i="1"/>
  <c r="E483" i="1"/>
  <c r="E544" i="1"/>
  <c r="E608" i="1"/>
  <c r="E672" i="1"/>
  <c r="E735" i="1"/>
  <c r="E799" i="1"/>
  <c r="M96" i="1"/>
  <c r="M812" i="1"/>
  <c r="E516" i="1"/>
  <c r="E17" i="1"/>
  <c r="I729" i="1"/>
  <c r="E7" i="1"/>
  <c r="E786" i="1"/>
  <c r="M622" i="1"/>
  <c r="E711" i="1"/>
  <c r="E584" i="1"/>
  <c r="E459" i="1"/>
  <c r="E603" i="1"/>
  <c r="E36" i="1"/>
  <c r="E687" i="1"/>
  <c r="E559" i="1"/>
  <c r="E283" i="1"/>
  <c r="M717" i="1"/>
  <c r="E809" i="1"/>
  <c r="E500" i="1"/>
  <c r="E723" i="1"/>
  <c r="E596" i="1"/>
  <c r="E455" i="1"/>
  <c r="E290" i="1"/>
  <c r="M650" i="1"/>
  <c r="E733" i="1"/>
  <c r="E602" i="1"/>
  <c r="E449" i="1"/>
  <c r="E263" i="1"/>
  <c r="E58" i="1"/>
  <c r="I753" i="1"/>
  <c r="E627" i="1"/>
  <c r="M349" i="1"/>
  <c r="E814" i="1"/>
  <c r="E688" i="1"/>
  <c r="E560" i="1"/>
  <c r="E435" i="1"/>
  <c r="E287" i="1"/>
  <c r="M733" i="1"/>
  <c r="E547" i="1"/>
  <c r="E182" i="1"/>
  <c r="E20" i="1"/>
  <c r="E790" i="1"/>
  <c r="E663" i="1"/>
  <c r="E535" i="1"/>
  <c r="E410" i="1"/>
  <c r="E237" i="1"/>
  <c r="M526" i="1"/>
  <c r="E754" i="1"/>
  <c r="E446" i="1"/>
  <c r="E34" i="1"/>
  <c r="E700" i="1"/>
  <c r="E572" i="1"/>
  <c r="E431" i="1"/>
  <c r="E186" i="1"/>
  <c r="E260" i="1"/>
  <c r="E112" i="1"/>
  <c r="M586" i="1"/>
  <c r="E702" i="1"/>
  <c r="E570" i="1"/>
  <c r="E417" i="1"/>
  <c r="E239" i="1"/>
  <c r="M805" i="1"/>
  <c r="E800" i="1"/>
  <c r="E428" i="1"/>
  <c r="E680" i="1"/>
  <c r="E552" i="1"/>
  <c r="E427" i="1"/>
  <c r="E271" i="1"/>
  <c r="M670" i="1"/>
  <c r="E817" i="1"/>
  <c r="E531" i="1"/>
  <c r="E140" i="1"/>
  <c r="E14" i="1"/>
  <c r="E782" i="1"/>
  <c r="E655" i="1"/>
  <c r="E527" i="1"/>
  <c r="E402" i="1"/>
  <c r="E221" i="1"/>
  <c r="M413" i="1"/>
  <c r="E730" i="1"/>
  <c r="E430" i="1"/>
  <c r="E29" i="1"/>
  <c r="E692" i="1"/>
  <c r="E564" i="1"/>
  <c r="E423" i="1"/>
  <c r="E146" i="1"/>
  <c r="E256" i="1"/>
  <c r="E107" i="1"/>
  <c r="M522" i="1"/>
  <c r="E698" i="1"/>
  <c r="E562" i="1"/>
  <c r="E413" i="1"/>
  <c r="E223" i="1"/>
  <c r="M757" i="1"/>
  <c r="E740" i="1"/>
  <c r="E344" i="1"/>
  <c r="M67" i="1"/>
  <c r="E462" i="1"/>
  <c r="E42" i="1"/>
  <c r="E791" i="1"/>
  <c r="E664" i="1"/>
  <c r="E536" i="1"/>
  <c r="E411" i="1"/>
  <c r="E241" i="1"/>
  <c r="M542" i="1"/>
  <c r="E778" i="1"/>
  <c r="E492" i="1"/>
  <c r="E53" i="1"/>
  <c r="E766" i="1"/>
  <c r="E639" i="1"/>
  <c r="E512" i="1"/>
  <c r="E386" i="1"/>
  <c r="E190" i="1"/>
  <c r="M160" i="1"/>
  <c r="E691" i="1"/>
  <c r="E390" i="1"/>
  <c r="E18" i="1"/>
  <c r="E803" i="1"/>
  <c r="E676" i="1"/>
  <c r="E548" i="1"/>
  <c r="E391" i="1"/>
  <c r="E103" i="1"/>
  <c r="E236" i="1"/>
  <c r="E70" i="1"/>
  <c r="M405" i="1"/>
  <c r="E816" i="1"/>
  <c r="E686" i="1"/>
  <c r="E542" i="1"/>
  <c r="E373" i="1"/>
  <c r="E200" i="1"/>
  <c r="M709" i="1"/>
  <c r="E262" i="1"/>
  <c r="E841" i="1"/>
  <c r="E331" i="1"/>
  <c r="E291" i="1"/>
  <c r="E434" i="1"/>
  <c r="E50" i="1"/>
  <c r="E139" i="1"/>
  <c r="E460" i="1"/>
  <c r="E479" i="1"/>
  <c r="E415" i="1"/>
  <c r="E351" i="1"/>
  <c r="E249" i="1"/>
  <c r="E60" i="1"/>
  <c r="M128" i="1"/>
  <c r="E286" i="1"/>
  <c r="E244" i="1"/>
  <c r="E205" i="1"/>
  <c r="E155" i="1"/>
  <c r="E96" i="1"/>
  <c r="M729" i="1"/>
  <c r="M554" i="1"/>
  <c r="M277" i="1"/>
  <c r="E808" i="1"/>
  <c r="E765" i="1"/>
  <c r="E721" i="1"/>
  <c r="E682" i="1"/>
  <c r="E638" i="1"/>
  <c r="E594" i="1"/>
  <c r="E554" i="1"/>
  <c r="E511" i="1"/>
  <c r="E457" i="1"/>
  <c r="E405" i="1"/>
  <c r="E349" i="1"/>
  <c r="E289" i="1"/>
  <c r="E235" i="1"/>
  <c r="E175" i="1"/>
  <c r="E100" i="1"/>
  <c r="M646" i="1"/>
  <c r="M301" i="1"/>
  <c r="E47" i="1"/>
  <c r="E776" i="1"/>
  <c r="E716" i="1"/>
  <c r="E661" i="1"/>
  <c r="E609" i="1"/>
  <c r="E549" i="1"/>
  <c r="E488" i="1"/>
  <c r="E424" i="1"/>
  <c r="E332" i="1"/>
  <c r="E218" i="1"/>
  <c r="E83" i="1"/>
  <c r="M594" i="1"/>
  <c r="E149" i="1"/>
  <c r="I709" i="1"/>
  <c r="I550" i="1"/>
  <c r="M158" i="1"/>
  <c r="M656" i="1"/>
  <c r="I449" i="1"/>
  <c r="M123" i="1"/>
  <c r="E471" i="1"/>
  <c r="E407" i="1"/>
  <c r="E343" i="1"/>
  <c r="E233" i="1"/>
  <c r="E322" i="1"/>
  <c r="E282" i="1"/>
  <c r="E240" i="1"/>
  <c r="E197" i="1"/>
  <c r="E150" i="1"/>
  <c r="E91" i="1"/>
  <c r="M713" i="1"/>
  <c r="M538" i="1"/>
  <c r="M215" i="1"/>
  <c r="E801" i="1"/>
  <c r="E761" i="1"/>
  <c r="E717" i="1"/>
  <c r="E674" i="1"/>
  <c r="E634" i="1"/>
  <c r="E590" i="1"/>
  <c r="E546" i="1"/>
  <c r="E507" i="1"/>
  <c r="E453" i="1"/>
  <c r="E393" i="1"/>
  <c r="E341" i="1"/>
  <c r="E285" i="1"/>
  <c r="E227" i="1"/>
  <c r="E170" i="1"/>
  <c r="E90" i="1"/>
  <c r="M630" i="1"/>
  <c r="M269" i="1"/>
  <c r="E35" i="1"/>
  <c r="E768" i="1"/>
  <c r="E712" i="1"/>
  <c r="E653" i="1"/>
  <c r="E597" i="1"/>
  <c r="E545" i="1"/>
  <c r="E484" i="1"/>
  <c r="E400" i="1"/>
  <c r="E320" i="1"/>
  <c r="E62" i="1"/>
  <c r="M530" i="1"/>
  <c r="E137" i="1"/>
  <c r="I808" i="1"/>
  <c r="I694" i="1"/>
  <c r="I519" i="1"/>
  <c r="M94" i="1"/>
  <c r="M624" i="1"/>
  <c r="I333" i="1"/>
  <c r="M421" i="1"/>
  <c r="E121" i="1"/>
  <c r="I797" i="1"/>
  <c r="I674" i="1"/>
  <c r="M483" i="1"/>
  <c r="M560" i="1"/>
  <c r="I759" i="1"/>
  <c r="I251" i="1"/>
  <c r="M702" i="1"/>
  <c r="E314" i="1"/>
  <c r="E270" i="1"/>
  <c r="E228" i="1"/>
  <c r="E189" i="1"/>
  <c r="E134" i="1"/>
  <c r="E75" i="1"/>
  <c r="M666" i="1"/>
  <c r="M469" i="1"/>
  <c r="M152" i="1"/>
  <c r="E793" i="1"/>
  <c r="E749" i="1"/>
  <c r="E705" i="1"/>
  <c r="E666" i="1"/>
  <c r="E622" i="1"/>
  <c r="E578" i="1"/>
  <c r="E538" i="1"/>
  <c r="E437" i="1"/>
  <c r="E385" i="1"/>
  <c r="E325" i="1"/>
  <c r="E265" i="1"/>
  <c r="E215" i="1"/>
  <c r="E154" i="1"/>
  <c r="E74" i="1"/>
  <c r="M789" i="1"/>
  <c r="M550" i="1"/>
  <c r="M144" i="1"/>
  <c r="E27" i="1"/>
  <c r="E807" i="1"/>
  <c r="E756" i="1"/>
  <c r="E701" i="1"/>
  <c r="E641" i="1"/>
  <c r="E585" i="1"/>
  <c r="E525" i="1"/>
  <c r="E464" i="1"/>
  <c r="E392" i="1"/>
  <c r="E292" i="1"/>
  <c r="E174" i="1"/>
  <c r="M325" i="1"/>
  <c r="E105" i="1"/>
  <c r="I785" i="1"/>
  <c r="I654" i="1"/>
  <c r="M419" i="1"/>
  <c r="M457" i="1"/>
  <c r="I727" i="1"/>
  <c r="I51" i="1"/>
  <c r="M690" i="1"/>
  <c r="E61" i="1"/>
  <c r="I741" i="1"/>
  <c r="I586" i="1"/>
  <c r="M261" i="1"/>
  <c r="M810" i="1"/>
  <c r="M100" i="1"/>
  <c r="M233" i="1"/>
  <c r="M800" i="1"/>
  <c r="E82" i="1"/>
  <c r="M507" i="1"/>
  <c r="E310" i="1"/>
  <c r="E278" i="1"/>
  <c r="E248" i="1"/>
  <c r="E216" i="1"/>
  <c r="E185" i="1"/>
  <c r="E144" i="1"/>
  <c r="E102" i="1"/>
  <c r="E59" i="1"/>
  <c r="M698" i="1"/>
  <c r="M570" i="1"/>
  <c r="M373" i="1"/>
  <c r="M120" i="1"/>
  <c r="E789" i="1"/>
  <c r="E757" i="1"/>
  <c r="E725" i="1"/>
  <c r="E694" i="1"/>
  <c r="E662" i="1"/>
  <c r="E630" i="1"/>
  <c r="E598" i="1"/>
  <c r="E566" i="1"/>
  <c r="E534" i="1"/>
  <c r="E503" i="1"/>
  <c r="E461" i="1"/>
  <c r="E421" i="1"/>
  <c r="E381" i="1"/>
  <c r="E333" i="1"/>
  <c r="E293" i="1"/>
  <c r="E255" i="1"/>
  <c r="E207" i="1"/>
  <c r="E164" i="1"/>
  <c r="E111" i="1"/>
  <c r="M773" i="1"/>
  <c r="M614" i="1"/>
  <c r="M333" i="1"/>
  <c r="E23" i="1"/>
  <c r="E796" i="1"/>
  <c r="E748" i="1"/>
  <c r="E708" i="1"/>
  <c r="E669" i="1"/>
  <c r="E621" i="1"/>
  <c r="E581" i="1"/>
  <c r="E541" i="1"/>
  <c r="E440" i="1"/>
  <c r="E388" i="1"/>
  <c r="E312" i="1"/>
  <c r="E230" i="1"/>
  <c r="E131" i="1"/>
  <c r="M515" i="1"/>
  <c r="E157" i="1"/>
  <c r="E73" i="1"/>
  <c r="I805" i="1"/>
  <c r="I721" i="1"/>
  <c r="I610" i="1"/>
  <c r="M411" i="1"/>
  <c r="M62" i="1"/>
  <c r="M719" i="1"/>
  <c r="M156" i="1"/>
  <c r="I672" i="1"/>
  <c r="I331" i="1"/>
  <c r="M452" i="1"/>
  <c r="E167" i="1"/>
  <c r="M765" i="1"/>
  <c r="E326" i="1"/>
  <c r="E294" i="1"/>
  <c r="E232" i="1"/>
  <c r="E201" i="1"/>
  <c r="E166" i="1"/>
  <c r="E123" i="1"/>
  <c r="E80" i="1"/>
  <c r="M761" i="1"/>
  <c r="M634" i="1"/>
  <c r="M499" i="1"/>
  <c r="M247" i="1"/>
  <c r="E805" i="1"/>
  <c r="E773" i="1"/>
  <c r="E741" i="1"/>
  <c r="E709" i="1"/>
  <c r="E678" i="1"/>
  <c r="E646" i="1"/>
  <c r="E614" i="1"/>
  <c r="E582" i="1"/>
  <c r="E550" i="1"/>
  <c r="E519" i="1"/>
  <c r="E485" i="1"/>
  <c r="E445" i="1"/>
  <c r="E397" i="1"/>
  <c r="E357" i="1"/>
  <c r="E317" i="1"/>
  <c r="E269" i="1"/>
  <c r="E231" i="1"/>
  <c r="E192" i="1"/>
  <c r="E132" i="1"/>
  <c r="E79" i="1"/>
  <c r="M678" i="1"/>
  <c r="M519" i="1"/>
  <c r="M207" i="1"/>
  <c r="E39" i="1"/>
  <c r="E811" i="1"/>
  <c r="E772" i="1"/>
  <c r="E732" i="1"/>
  <c r="E685" i="1"/>
  <c r="E645" i="1"/>
  <c r="E605" i="1"/>
  <c r="E557" i="1"/>
  <c r="E518" i="1"/>
  <c r="E472" i="1"/>
  <c r="E420" i="1"/>
  <c r="E356" i="1"/>
  <c r="E268" i="1"/>
  <c r="E187" i="1"/>
  <c r="E78" i="1"/>
  <c r="M674" i="1"/>
  <c r="M168" i="1"/>
  <c r="E117" i="1"/>
  <c r="I765" i="1"/>
  <c r="I662" i="1"/>
  <c r="I530" i="1"/>
  <c r="M253" i="1"/>
  <c r="M548" i="1"/>
  <c r="M138" i="1"/>
  <c r="M595" i="1"/>
  <c r="E352" i="1"/>
  <c r="E304" i="1"/>
  <c r="E264" i="1"/>
  <c r="E226" i="1"/>
  <c r="E179" i="1"/>
  <c r="E126" i="1"/>
  <c r="E72" i="1"/>
  <c r="M816" i="1"/>
  <c r="M658" i="1"/>
  <c r="M485" i="1"/>
  <c r="M104" i="1"/>
  <c r="E153" i="1"/>
  <c r="E113" i="1"/>
  <c r="E65" i="1"/>
  <c r="I801" i="1"/>
  <c r="I761" i="1"/>
  <c r="I713" i="1"/>
  <c r="I658" i="1"/>
  <c r="I594" i="1"/>
  <c r="I522" i="1"/>
  <c r="M403" i="1"/>
  <c r="M237" i="1"/>
  <c r="M30" i="1"/>
  <c r="M715" i="1"/>
  <c r="M473" i="1"/>
  <c r="M140" i="1"/>
  <c r="I644" i="1"/>
  <c r="M106" i="1"/>
  <c r="I321" i="1"/>
  <c r="M416" i="1"/>
  <c r="E336" i="1"/>
  <c r="E296" i="1"/>
  <c r="E258" i="1"/>
  <c r="E210" i="1"/>
  <c r="E168" i="1"/>
  <c r="E115" i="1"/>
  <c r="M785" i="1"/>
  <c r="M626" i="1"/>
  <c r="M357" i="1"/>
  <c r="M22" i="1"/>
  <c r="E145" i="1"/>
  <c r="E97" i="1"/>
  <c r="E57" i="1"/>
  <c r="I793" i="1"/>
  <c r="I745" i="1"/>
  <c r="I705" i="1"/>
  <c r="I650" i="1"/>
  <c r="I578" i="1"/>
  <c r="M513" i="1"/>
  <c r="M387" i="1"/>
  <c r="M166" i="1"/>
  <c r="M644" i="1"/>
  <c r="M417" i="1"/>
  <c r="M91" i="1"/>
  <c r="I767" i="1"/>
  <c r="I580" i="1"/>
  <c r="I461" i="1"/>
  <c r="I207" i="1"/>
  <c r="E494" i="1"/>
  <c r="E456" i="1"/>
  <c r="E416" i="1"/>
  <c r="E368" i="1"/>
  <c r="E328" i="1"/>
  <c r="E288" i="1"/>
  <c r="E242" i="1"/>
  <c r="E203" i="1"/>
  <c r="E158" i="1"/>
  <c r="E94" i="1"/>
  <c r="M753" i="1"/>
  <c r="M562" i="1"/>
  <c r="M293" i="1"/>
  <c r="E177" i="1"/>
  <c r="E129" i="1"/>
  <c r="E89" i="1"/>
  <c r="I6" i="1"/>
  <c r="I777" i="1"/>
  <c r="I737" i="1"/>
  <c r="I690" i="1"/>
  <c r="I622" i="1"/>
  <c r="I558" i="1"/>
  <c r="M475" i="1"/>
  <c r="M315" i="1"/>
  <c r="M142" i="1"/>
  <c r="M751" i="1"/>
  <c r="M588" i="1"/>
  <c r="M329" i="1"/>
  <c r="I739" i="1"/>
  <c r="I524" i="1"/>
  <c r="I417" i="1"/>
  <c r="I196" i="1"/>
  <c r="M665" i="1"/>
  <c r="E452" i="1"/>
  <c r="E408" i="1"/>
  <c r="E364" i="1"/>
  <c r="E324" i="1"/>
  <c r="E280" i="1"/>
  <c r="E238" i="1"/>
  <c r="E199" i="1"/>
  <c r="E147" i="1"/>
  <c r="E88" i="1"/>
  <c r="M721" i="1"/>
  <c r="M546" i="1"/>
  <c r="M263" i="1"/>
  <c r="E169" i="1"/>
  <c r="E125" i="1"/>
  <c r="E85" i="1"/>
  <c r="I816" i="1"/>
  <c r="I773" i="1"/>
  <c r="I733" i="1"/>
  <c r="I682" i="1"/>
  <c r="I618" i="1"/>
  <c r="I554" i="1"/>
  <c r="M459" i="1"/>
  <c r="M299" i="1"/>
  <c r="M134" i="1"/>
  <c r="M747" i="1"/>
  <c r="M580" i="1"/>
  <c r="M281" i="1"/>
  <c r="I735" i="1"/>
  <c r="M423" i="1"/>
  <c r="I363" i="1"/>
  <c r="I124" i="1"/>
  <c r="M250" i="1"/>
  <c r="M380" i="1"/>
  <c r="M754" i="1"/>
  <c r="M617" i="1"/>
  <c r="M48" i="1"/>
  <c r="I237" i="1"/>
  <c r="I425" i="1"/>
  <c r="M271" i="1"/>
  <c r="I664" i="1"/>
  <c r="I803" i="1"/>
  <c r="M265" i="1"/>
  <c r="M481" i="1"/>
  <c r="M652" i="1"/>
  <c r="M803" i="1"/>
  <c r="M51" i="1"/>
  <c r="M174" i="1"/>
  <c r="M323" i="1"/>
  <c r="M451" i="1"/>
  <c r="I526" i="1"/>
  <c r="I582" i="1"/>
  <c r="I626" i="1"/>
  <c r="I678" i="1"/>
  <c r="I717" i="1"/>
  <c r="I749" i="1"/>
  <c r="I781" i="1"/>
  <c r="I812" i="1"/>
  <c r="E69" i="1"/>
  <c r="E101" i="1"/>
  <c r="E133" i="1"/>
  <c r="E165" i="1"/>
  <c r="M136" i="1"/>
  <c r="M389" i="1"/>
  <c r="M578" i="1"/>
  <c r="M705" i="1"/>
  <c r="E56" i="1"/>
  <c r="E99" i="1"/>
  <c r="E142" i="1"/>
  <c r="E183" i="1"/>
  <c r="E214" i="1"/>
  <c r="E246" i="1"/>
  <c r="E276" i="1"/>
  <c r="E308" i="1"/>
  <c r="E340" i="1"/>
  <c r="E372" i="1"/>
  <c r="E404" i="1"/>
  <c r="E436" i="1"/>
  <c r="E468" i="1"/>
  <c r="E498" i="1"/>
  <c r="E529" i="1"/>
  <c r="E561" i="1"/>
  <c r="E593" i="1"/>
  <c r="E625" i="1"/>
  <c r="E657" i="1"/>
  <c r="E689" i="1"/>
  <c r="E720" i="1"/>
  <c r="E752" i="1"/>
  <c r="E784" i="1"/>
  <c r="E815" i="1"/>
  <c r="E11" i="1"/>
  <c r="E43" i="1"/>
  <c r="M112" i="1"/>
  <c r="M365" i="1"/>
  <c r="M566" i="1"/>
  <c r="M694" i="1"/>
  <c r="E95" i="1"/>
  <c r="E138" i="1"/>
  <c r="E180" i="1"/>
  <c r="E211" i="1"/>
  <c r="E243" i="1"/>
  <c r="E273" i="1"/>
  <c r="E305" i="1"/>
  <c r="E337" i="1"/>
  <c r="E369" i="1"/>
  <c r="E401" i="1"/>
  <c r="E433" i="1"/>
  <c r="E465" i="1"/>
  <c r="E495" i="1"/>
  <c r="M224" i="1"/>
  <c r="M681" i="1"/>
  <c r="I100" i="1"/>
  <c r="I297" i="1"/>
  <c r="I459" i="1"/>
  <c r="I517" i="1"/>
  <c r="I676" i="1"/>
  <c r="M70" i="1"/>
  <c r="M289" i="1"/>
  <c r="M556" i="1"/>
  <c r="M676" i="1"/>
  <c r="M814" i="1"/>
  <c r="I73" i="1"/>
  <c r="M229" i="1"/>
  <c r="M347" i="1"/>
  <c r="M467" i="1"/>
  <c r="I546" i="1"/>
  <c r="I590" i="1"/>
  <c r="I646" i="1"/>
  <c r="I686" i="1"/>
  <c r="I725" i="1"/>
  <c r="I757" i="1"/>
  <c r="I789" i="1"/>
  <c r="E77" i="1"/>
  <c r="E109" i="1"/>
  <c r="E141" i="1"/>
  <c r="E173" i="1"/>
  <c r="M200" i="1"/>
  <c r="M453" i="1"/>
  <c r="M610" i="1"/>
  <c r="M737" i="1"/>
  <c r="E67" i="1"/>
  <c r="E110" i="1"/>
  <c r="E152" i="1"/>
  <c r="E191" i="1"/>
  <c r="E222" i="1"/>
  <c r="E254" i="1"/>
  <c r="E284" i="1"/>
  <c r="E316" i="1"/>
  <c r="E348" i="1"/>
  <c r="E380" i="1"/>
  <c r="E412" i="1"/>
  <c r="E444" i="1"/>
  <c r="E476" i="1"/>
  <c r="E506" i="1"/>
  <c r="E537" i="1"/>
  <c r="E569" i="1"/>
  <c r="E601" i="1"/>
  <c r="E633" i="1"/>
  <c r="E665" i="1"/>
  <c r="E697" i="1"/>
  <c r="E728" i="1"/>
  <c r="E760" i="1"/>
  <c r="E792" i="1"/>
  <c r="E19" i="1"/>
  <c r="E51" i="1"/>
  <c r="M176" i="1"/>
  <c r="M429" i="1"/>
  <c r="M598" i="1"/>
  <c r="M725" i="1"/>
  <c r="E63" i="1"/>
  <c r="E106" i="1"/>
  <c r="E148" i="1"/>
  <c r="E188" i="1"/>
  <c r="E219" i="1"/>
  <c r="E251" i="1"/>
  <c r="E281" i="1"/>
  <c r="E313" i="1"/>
  <c r="E345" i="1"/>
  <c r="E377" i="1"/>
  <c r="E409" i="1"/>
  <c r="E441" i="1"/>
  <c r="E473" i="1"/>
  <c r="I702" i="1"/>
  <c r="I670" i="1"/>
  <c r="I638" i="1"/>
  <c r="I606" i="1"/>
  <c r="I574" i="1"/>
  <c r="I542" i="1"/>
  <c r="M505" i="1"/>
  <c r="M443" i="1"/>
  <c r="M379" i="1"/>
  <c r="M291" i="1"/>
  <c r="M206" i="1"/>
  <c r="M126" i="1"/>
  <c r="M19" i="1"/>
  <c r="M783" i="1"/>
  <c r="M707" i="1"/>
  <c r="M620" i="1"/>
  <c r="M528" i="1"/>
  <c r="M393" i="1"/>
  <c r="M219" i="1"/>
  <c r="I17" i="1"/>
  <c r="I799" i="1"/>
  <c r="I707" i="1"/>
  <c r="I632" i="1"/>
  <c r="M407" i="1"/>
  <c r="I507" i="1"/>
  <c r="I409" i="1"/>
  <c r="I289" i="1"/>
  <c r="I172" i="1"/>
  <c r="M16" i="1"/>
  <c r="M752" i="1"/>
  <c r="M531" i="1"/>
  <c r="M55" i="1"/>
  <c r="I698" i="1"/>
  <c r="I666" i="1"/>
  <c r="I634" i="1"/>
  <c r="I602" i="1"/>
  <c r="I570" i="1"/>
  <c r="I538" i="1"/>
  <c r="M497" i="1"/>
  <c r="M435" i="1"/>
  <c r="M363" i="1"/>
  <c r="M283" i="1"/>
  <c r="M198" i="1"/>
  <c r="M110" i="1"/>
  <c r="I9" i="1"/>
  <c r="M779" i="1"/>
  <c r="M688" i="1"/>
  <c r="M612" i="1"/>
  <c r="M524" i="1"/>
  <c r="M353" i="1"/>
  <c r="M204" i="1"/>
  <c r="I308" i="5"/>
  <c r="I791" i="1"/>
  <c r="I704" i="1"/>
  <c r="I596" i="1"/>
  <c r="M391" i="1"/>
  <c r="I503" i="1"/>
  <c r="I381" i="1"/>
  <c r="I281" i="1"/>
  <c r="I164" i="1"/>
  <c r="M736" i="1"/>
  <c r="M514" i="1"/>
  <c r="I630" i="1"/>
  <c r="I598" i="1"/>
  <c r="I566" i="1"/>
  <c r="I534" i="1"/>
  <c r="M491" i="1"/>
  <c r="M427" i="1"/>
  <c r="M355" i="1"/>
  <c r="M267" i="1"/>
  <c r="M190" i="1"/>
  <c r="M102" i="1"/>
  <c r="M771" i="1"/>
  <c r="M684" i="1"/>
  <c r="M592" i="1"/>
  <c r="M517" i="1"/>
  <c r="M345" i="1"/>
  <c r="M164" i="1"/>
  <c r="I771" i="1"/>
  <c r="I696" i="1"/>
  <c r="I588" i="1"/>
  <c r="M279" i="1"/>
  <c r="I491" i="1"/>
  <c r="I377" i="1"/>
  <c r="I255" i="1"/>
  <c r="I156" i="1"/>
  <c r="M691" i="1"/>
  <c r="M498" i="1"/>
  <c r="M799" i="1"/>
  <c r="M767" i="1"/>
  <c r="M735" i="1"/>
  <c r="M704" i="1"/>
  <c r="M672" i="1"/>
  <c r="M640" i="1"/>
  <c r="M608" i="1"/>
  <c r="M576" i="1"/>
  <c r="M544" i="1"/>
  <c r="M511" i="1"/>
  <c r="M449" i="1"/>
  <c r="M385" i="1"/>
  <c r="M321" i="1"/>
  <c r="M259" i="1"/>
  <c r="M196" i="1"/>
  <c r="M132" i="1"/>
  <c r="M59" i="1"/>
  <c r="I787" i="1"/>
  <c r="I755" i="1"/>
  <c r="I723" i="1"/>
  <c r="I692" i="1"/>
  <c r="I660" i="1"/>
  <c r="I628" i="1"/>
  <c r="I564" i="1"/>
  <c r="M487" i="1"/>
  <c r="M359" i="1"/>
  <c r="M217" i="1"/>
  <c r="I489" i="1"/>
  <c r="I445" i="1"/>
  <c r="I397" i="1"/>
  <c r="I361" i="1"/>
  <c r="I317" i="1"/>
  <c r="I269" i="1"/>
  <c r="I235" i="1"/>
  <c r="I192" i="1"/>
  <c r="I144" i="1"/>
  <c r="I96" i="1"/>
  <c r="M792" i="1"/>
  <c r="M722" i="1"/>
  <c r="M659" i="1"/>
  <c r="M577" i="1"/>
  <c r="M364" i="1"/>
  <c r="M34" i="1"/>
  <c r="M795" i="1"/>
  <c r="M763" i="1"/>
  <c r="M731" i="1"/>
  <c r="M700" i="1"/>
  <c r="M668" i="1"/>
  <c r="M636" i="1"/>
  <c r="M604" i="1"/>
  <c r="M572" i="1"/>
  <c r="M540" i="1"/>
  <c r="M503" i="1"/>
  <c r="M441" i="1"/>
  <c r="M377" i="1"/>
  <c r="M313" i="1"/>
  <c r="M251" i="1"/>
  <c r="M188" i="1"/>
  <c r="M124" i="1"/>
  <c r="I49" i="1"/>
  <c r="I814" i="1"/>
  <c r="I783" i="1"/>
  <c r="I751" i="1"/>
  <c r="I719" i="1"/>
  <c r="I688" i="1"/>
  <c r="I656" i="1"/>
  <c r="I620" i="1"/>
  <c r="I556" i="1"/>
  <c r="M471" i="1"/>
  <c r="M343" i="1"/>
  <c r="M202" i="1"/>
  <c r="I481" i="1"/>
  <c r="I441" i="1"/>
  <c r="I395" i="1"/>
  <c r="I353" i="1"/>
  <c r="I313" i="1"/>
  <c r="I267" i="1"/>
  <c r="I227" i="1"/>
  <c r="I188" i="1"/>
  <c r="I140" i="1"/>
  <c r="I91" i="1"/>
  <c r="M786" i="1"/>
  <c r="M712" i="1"/>
  <c r="M641" i="1"/>
  <c r="M553" i="1"/>
  <c r="M470" i="1"/>
  <c r="M316" i="1"/>
  <c r="M339" i="1"/>
  <c r="M275" i="1"/>
  <c r="M213" i="1"/>
  <c r="M150" i="1"/>
  <c r="M83" i="1"/>
  <c r="M791" i="1"/>
  <c r="M759" i="1"/>
  <c r="M727" i="1"/>
  <c r="M696" i="1"/>
  <c r="M664" i="1"/>
  <c r="M632" i="1"/>
  <c r="M600" i="1"/>
  <c r="M568" i="1"/>
  <c r="M536" i="1"/>
  <c r="M495" i="1"/>
  <c r="M433" i="1"/>
  <c r="M369" i="1"/>
  <c r="M305" i="1"/>
  <c r="M243" i="1"/>
  <c r="M180" i="1"/>
  <c r="M116" i="1"/>
  <c r="M38" i="1"/>
  <c r="I810" i="1"/>
  <c r="I779" i="1"/>
  <c r="I747" i="1"/>
  <c r="I715" i="1"/>
  <c r="I684" i="1"/>
  <c r="I652" i="1"/>
  <c r="I616" i="1"/>
  <c r="I552" i="1"/>
  <c r="M463" i="1"/>
  <c r="M327" i="1"/>
  <c r="M154" i="1"/>
  <c r="I477" i="1"/>
  <c r="I429" i="1"/>
  <c r="I393" i="1"/>
  <c r="I349" i="1"/>
  <c r="I301" i="1"/>
  <c r="I265" i="1"/>
  <c r="I223" i="1"/>
  <c r="I176" i="1"/>
  <c r="I132" i="1"/>
  <c r="M72" i="1"/>
  <c r="M776" i="1"/>
  <c r="M706" i="1"/>
  <c r="M627" i="1"/>
  <c r="M545" i="1"/>
  <c r="M460" i="1"/>
  <c r="M264" i="1"/>
  <c r="M787" i="1"/>
  <c r="M755" i="1"/>
  <c r="M723" i="1"/>
  <c r="M692" i="1"/>
  <c r="M660" i="1"/>
  <c r="M628" i="1"/>
  <c r="M596" i="1"/>
  <c r="M564" i="1"/>
  <c r="M532" i="1"/>
  <c r="M489" i="1"/>
  <c r="M425" i="1"/>
  <c r="M361" i="1"/>
  <c r="M297" i="1"/>
  <c r="M235" i="1"/>
  <c r="M172" i="1"/>
  <c r="M108" i="1"/>
  <c r="M27" i="1"/>
  <c r="I806" i="1"/>
  <c r="I775" i="1"/>
  <c r="I743" i="1"/>
  <c r="I711" i="1"/>
  <c r="I680" i="1"/>
  <c r="I648" i="1"/>
  <c r="I612" i="1"/>
  <c r="I548" i="1"/>
  <c r="M455" i="1"/>
  <c r="M295" i="1"/>
  <c r="M146" i="1"/>
  <c r="I511" i="1"/>
  <c r="I473" i="1"/>
  <c r="I427" i="1"/>
  <c r="I385" i="1"/>
  <c r="I345" i="1"/>
  <c r="I299" i="1"/>
  <c r="I259" i="1"/>
  <c r="I219" i="1"/>
  <c r="I174" i="1"/>
  <c r="I128" i="1"/>
  <c r="I59" i="1"/>
  <c r="M768" i="1"/>
  <c r="M625" i="1"/>
  <c r="M537" i="1"/>
  <c r="M454" i="1"/>
  <c r="M119" i="1"/>
  <c r="M371" i="1"/>
  <c r="M307" i="1"/>
  <c r="M245" i="1"/>
  <c r="M182" i="1"/>
  <c r="M118" i="1"/>
  <c r="I41" i="1"/>
  <c r="M806" i="1"/>
  <c r="M775" i="1"/>
  <c r="M743" i="1"/>
  <c r="M711" i="1"/>
  <c r="M680" i="1"/>
  <c r="M648" i="1"/>
  <c r="M616" i="1"/>
  <c r="M584" i="1"/>
  <c r="M552" i="1"/>
  <c r="M520" i="1"/>
  <c r="M465" i="1"/>
  <c r="M401" i="1"/>
  <c r="M337" i="1"/>
  <c r="M273" i="1"/>
  <c r="M211" i="1"/>
  <c r="M148" i="1"/>
  <c r="I81" i="1"/>
  <c r="I795" i="1"/>
  <c r="I763" i="1"/>
  <c r="I731" i="1"/>
  <c r="I700" i="1"/>
  <c r="I668" i="1"/>
  <c r="I636" i="1"/>
  <c r="I584" i="1"/>
  <c r="I520" i="1"/>
  <c r="M399" i="1"/>
  <c r="I89" i="1"/>
  <c r="I457" i="1"/>
  <c r="I413" i="1"/>
  <c r="I365" i="1"/>
  <c r="I329" i="1"/>
  <c r="I285" i="1"/>
  <c r="I239" i="1"/>
  <c r="I204" i="1"/>
  <c r="I160" i="1"/>
  <c r="I108" i="1"/>
  <c r="M29" i="1"/>
  <c r="M809" i="1"/>
  <c r="M744" i="1"/>
  <c r="M673" i="1"/>
  <c r="M585" i="1"/>
  <c r="M500" i="1"/>
  <c r="M398" i="1"/>
  <c r="I85" i="1"/>
  <c r="M649" i="1"/>
  <c r="M609" i="1"/>
  <c r="M563" i="1"/>
  <c r="M521" i="1"/>
  <c r="M484" i="1"/>
  <c r="M436" i="1"/>
  <c r="M334" i="1"/>
  <c r="M193" i="1"/>
  <c r="I685" i="1"/>
  <c r="M170" i="1"/>
  <c r="I25" i="1"/>
  <c r="I495" i="1"/>
  <c r="I465" i="1"/>
  <c r="I433" i="1"/>
  <c r="I401" i="1"/>
  <c r="I369" i="1"/>
  <c r="I337" i="1"/>
  <c r="I305" i="1"/>
  <c r="I273" i="1"/>
  <c r="I243" i="1"/>
  <c r="I211" i="1"/>
  <c r="I180" i="1"/>
  <c r="I148" i="1"/>
  <c r="I116" i="1"/>
  <c r="M80" i="1"/>
  <c r="I27" i="1"/>
  <c r="M817" i="1"/>
  <c r="M770" i="1"/>
  <c r="M728" i="1"/>
  <c r="M689" i="1"/>
  <c r="M643" i="1"/>
  <c r="M601" i="1"/>
  <c r="M561" i="1"/>
  <c r="M516" i="1"/>
  <c r="M476" i="1"/>
  <c r="M432" i="1"/>
  <c r="M318" i="1"/>
  <c r="M149" i="1"/>
  <c r="I549" i="1"/>
  <c r="I142" i="1"/>
  <c r="I110" i="1"/>
  <c r="M69" i="1"/>
  <c r="M8" i="1"/>
  <c r="M802" i="1"/>
  <c r="M760" i="1"/>
  <c r="M720" i="1"/>
  <c r="M675" i="1"/>
  <c r="M633" i="1"/>
  <c r="M593" i="1"/>
  <c r="M547" i="1"/>
  <c r="M506" i="1"/>
  <c r="M468" i="1"/>
  <c r="M408" i="1"/>
  <c r="M290" i="1"/>
  <c r="I746" i="1"/>
  <c r="M335" i="1"/>
  <c r="M209" i="1"/>
  <c r="M78" i="1"/>
  <c r="I505" i="1"/>
  <c r="I475" i="1"/>
  <c r="I443" i="1"/>
  <c r="I411" i="1"/>
  <c r="I379" i="1"/>
  <c r="I347" i="1"/>
  <c r="I315" i="1"/>
  <c r="I283" i="1"/>
  <c r="I253" i="1"/>
  <c r="I221" i="1"/>
  <c r="I190" i="1"/>
  <c r="I158" i="1"/>
  <c r="I126" i="1"/>
  <c r="M93" i="1"/>
  <c r="M37" i="1"/>
  <c r="M784" i="1"/>
  <c r="M738" i="1"/>
  <c r="M697" i="1"/>
  <c r="M657" i="1"/>
  <c r="M611" i="1"/>
  <c r="M569" i="1"/>
  <c r="M529" i="1"/>
  <c r="M486" i="1"/>
  <c r="M444" i="1"/>
  <c r="M360" i="1"/>
  <c r="M197" i="1"/>
  <c r="I817" i="1"/>
  <c r="I533" i="1"/>
  <c r="I669" i="1"/>
  <c r="I740" i="1"/>
  <c r="I813" i="1"/>
  <c r="I563" i="1"/>
  <c r="I689" i="1"/>
  <c r="I762" i="1"/>
  <c r="I61" i="1"/>
  <c r="M139" i="1"/>
  <c r="M199" i="1"/>
  <c r="M272" i="1"/>
  <c r="M328" i="1"/>
  <c r="M366" i="1"/>
  <c r="M412" i="1"/>
  <c r="M438" i="1"/>
  <c r="M456" i="1"/>
  <c r="M472" i="1"/>
  <c r="M488" i="1"/>
  <c r="M502" i="1"/>
  <c r="M518" i="1"/>
  <c r="M533" i="1"/>
  <c r="M549" i="1"/>
  <c r="M565" i="1"/>
  <c r="M581" i="1"/>
  <c r="M597" i="1"/>
  <c r="M613" i="1"/>
  <c r="M629" i="1"/>
  <c r="M645" i="1"/>
  <c r="M661" i="1"/>
  <c r="M677" i="1"/>
  <c r="M693" i="1"/>
  <c r="M708" i="1"/>
  <c r="M724" i="1"/>
  <c r="M740" i="1"/>
  <c r="M756" i="1"/>
  <c r="M772" i="1"/>
  <c r="M788" i="1"/>
  <c r="M804" i="1"/>
  <c r="M232" i="5"/>
  <c r="I11" i="1"/>
  <c r="M32" i="1"/>
  <c r="M53" i="1"/>
  <c r="I75" i="1"/>
  <c r="I623" i="1"/>
  <c r="I693" i="1"/>
  <c r="I766" i="1"/>
  <c r="M63" i="1"/>
  <c r="M147" i="1"/>
  <c r="M214" i="1"/>
  <c r="M274" i="1"/>
  <c r="M332" i="1"/>
  <c r="M376" i="1"/>
  <c r="M414" i="1"/>
  <c r="M440" i="1"/>
  <c r="M458" i="1"/>
  <c r="M474" i="1"/>
  <c r="M490" i="1"/>
  <c r="M504" i="1"/>
  <c r="M535" i="1"/>
  <c r="M551" i="1"/>
  <c r="M567" i="1"/>
  <c r="M583" i="1"/>
  <c r="M599" i="1"/>
  <c r="M615" i="1"/>
  <c r="M631" i="1"/>
  <c r="M647" i="1"/>
  <c r="M663" i="1"/>
  <c r="M679" i="1"/>
  <c r="M695" i="1"/>
  <c r="M710" i="1"/>
  <c r="M726" i="1"/>
  <c r="M742" i="1"/>
  <c r="M758" i="1"/>
  <c r="M774" i="1"/>
  <c r="M790" i="1"/>
  <c r="M807" i="1"/>
  <c r="M238" i="5"/>
  <c r="M13" i="1"/>
  <c r="I35" i="1"/>
  <c r="M56" i="1"/>
  <c r="M77" i="1"/>
  <c r="I98" i="1"/>
  <c r="I114" i="1"/>
  <c r="I130" i="1"/>
  <c r="I146" i="1"/>
  <c r="I162" i="1"/>
  <c r="I178" i="1"/>
  <c r="I194" i="1"/>
  <c r="I209" i="1"/>
  <c r="I225" i="1"/>
  <c r="I241" i="1"/>
  <c r="I257" i="1"/>
  <c r="I271" i="1"/>
  <c r="I287" i="1"/>
  <c r="I303" i="1"/>
  <c r="I319" i="1"/>
  <c r="I335" i="1"/>
  <c r="I351" i="1"/>
  <c r="I367" i="1"/>
  <c r="I383" i="1"/>
  <c r="I399" i="1"/>
  <c r="I415" i="1"/>
  <c r="I431" i="1"/>
  <c r="I447" i="1"/>
  <c r="I463" i="1"/>
  <c r="I479" i="1"/>
  <c r="I493" i="1"/>
  <c r="I509" i="1"/>
  <c r="M14" i="1"/>
  <c r="M98" i="1"/>
  <c r="M162" i="1"/>
  <c r="M225" i="1"/>
  <c r="M287" i="1"/>
  <c r="M351" i="1"/>
  <c r="M415" i="1"/>
  <c r="M479" i="1"/>
  <c r="I528" i="1"/>
  <c r="I560" i="1"/>
  <c r="I592" i="1"/>
  <c r="I624" i="1"/>
  <c r="I629" i="1"/>
  <c r="I708" i="1"/>
  <c r="I768" i="1"/>
  <c r="I631" i="1"/>
  <c r="I716" i="1"/>
  <c r="I784" i="1"/>
  <c r="M97" i="1"/>
  <c r="M165" i="1"/>
  <c r="M226" i="1"/>
  <c r="M296" i="1"/>
  <c r="M344" i="1"/>
  <c r="M382" i="1"/>
  <c r="M424" i="1"/>
  <c r="M446" i="1"/>
  <c r="M462" i="1"/>
  <c r="M478" i="1"/>
  <c r="M492" i="1"/>
  <c r="M508" i="1"/>
  <c r="M523" i="1"/>
  <c r="M539" i="1"/>
  <c r="M555" i="1"/>
  <c r="M571" i="1"/>
  <c r="M587" i="1"/>
  <c r="M603" i="1"/>
  <c r="M619" i="1"/>
  <c r="M635" i="1"/>
  <c r="M651" i="1"/>
  <c r="M667" i="1"/>
  <c r="M683" i="1"/>
  <c r="M699" i="1"/>
  <c r="M714" i="1"/>
  <c r="M730" i="1"/>
  <c r="M746" i="1"/>
  <c r="M762" i="1"/>
  <c r="M778" i="1"/>
  <c r="M794" i="1"/>
  <c r="M811" i="1"/>
  <c r="M6" i="1"/>
  <c r="I19" i="1"/>
  <c r="M40" i="1"/>
  <c r="M61" i="1"/>
  <c r="I83" i="1"/>
  <c r="I102" i="1"/>
  <c r="I118" i="1"/>
  <c r="I134" i="1"/>
  <c r="I150" i="1"/>
  <c r="I166" i="1"/>
  <c r="I182" i="1"/>
  <c r="I198" i="1"/>
  <c r="I213" i="1"/>
  <c r="I229" i="1"/>
  <c r="I245" i="1"/>
  <c r="I261" i="1"/>
  <c r="I275" i="1"/>
  <c r="I291" i="1"/>
  <c r="I307" i="1"/>
  <c r="I323" i="1"/>
  <c r="I339" i="1"/>
  <c r="I355" i="1"/>
  <c r="I371" i="1"/>
  <c r="I387" i="1"/>
  <c r="I403" i="1"/>
  <c r="I419" i="1"/>
  <c r="I435" i="1"/>
  <c r="I451" i="1"/>
  <c r="I467" i="1"/>
  <c r="I483" i="1"/>
  <c r="I497" i="1"/>
  <c r="I513" i="1"/>
  <c r="M35" i="1"/>
  <c r="M114" i="1"/>
  <c r="M178" i="1"/>
  <c r="M241" i="1"/>
  <c r="M303" i="1"/>
  <c r="M367" i="1"/>
  <c r="M431" i="1"/>
  <c r="M493" i="1"/>
  <c r="I536" i="1"/>
  <c r="I568" i="1"/>
  <c r="I600" i="1"/>
  <c r="I314" i="1"/>
  <c r="I653" i="1"/>
  <c r="I718" i="1"/>
  <c r="I794" i="1"/>
  <c r="M18" i="1"/>
  <c r="M99" i="1"/>
  <c r="M171" i="1"/>
  <c r="M242" i="1"/>
  <c r="M302" i="1"/>
  <c r="M348" i="1"/>
  <c r="M392" i="1"/>
  <c r="M428" i="1"/>
  <c r="M448" i="1"/>
  <c r="M464" i="1"/>
  <c r="M480" i="1"/>
  <c r="M494" i="1"/>
  <c r="M510" i="1"/>
  <c r="M525" i="1"/>
  <c r="M541" i="1"/>
  <c r="M557" i="1"/>
  <c r="M573" i="1"/>
  <c r="M589" i="1"/>
  <c r="M605" i="1"/>
  <c r="M621" i="1"/>
  <c r="M637" i="1"/>
  <c r="M653" i="1"/>
  <c r="M669" i="1"/>
  <c r="M685" i="1"/>
  <c r="M701" i="1"/>
  <c r="M716" i="1"/>
  <c r="M732" i="1"/>
  <c r="M748" i="1"/>
  <c r="M764" i="1"/>
  <c r="M780" i="1"/>
  <c r="M796" i="1"/>
  <c r="M813" i="1"/>
  <c r="M21" i="1"/>
  <c r="I43" i="1"/>
  <c r="M64" i="1"/>
  <c r="M85" i="1"/>
  <c r="I104" i="1"/>
  <c r="I120" i="1"/>
  <c r="I136" i="1"/>
  <c r="I152" i="1"/>
  <c r="I168" i="1"/>
  <c r="I184" i="1"/>
  <c r="I200" i="1"/>
  <c r="I215" i="1"/>
  <c r="I231" i="1"/>
  <c r="I247" i="1"/>
  <c r="I263" i="1"/>
  <c r="I277" i="1"/>
  <c r="I293" i="1"/>
  <c r="I309" i="1"/>
  <c r="I325" i="1"/>
  <c r="I341" i="1"/>
  <c r="I357" i="1"/>
  <c r="I373" i="1"/>
  <c r="I389" i="1"/>
  <c r="I405" i="1"/>
  <c r="I421" i="1"/>
  <c r="I437" i="1"/>
  <c r="I453" i="1"/>
  <c r="I469" i="1"/>
  <c r="I485" i="1"/>
  <c r="I499" i="1"/>
  <c r="I515" i="1"/>
  <c r="M46" i="1"/>
  <c r="M122" i="1"/>
  <c r="M186" i="1"/>
  <c r="M249" i="1"/>
  <c r="M311" i="1"/>
  <c r="M375" i="1"/>
  <c r="M439" i="1"/>
  <c r="M501" i="1"/>
  <c r="I540" i="1"/>
  <c r="I572" i="1"/>
  <c r="I604" i="1"/>
  <c r="I434" i="1"/>
  <c r="I667" i="1"/>
  <c r="I734" i="1"/>
  <c r="I796" i="1"/>
  <c r="M26" i="1"/>
  <c r="M115" i="1"/>
  <c r="M177" i="1"/>
  <c r="M246" i="1"/>
  <c r="M312" i="1"/>
  <c r="M350" i="1"/>
  <c r="M396" i="1"/>
  <c r="M430" i="1"/>
  <c r="M450" i="1"/>
  <c r="M466" i="1"/>
  <c r="M482" i="1"/>
  <c r="M496" i="1"/>
  <c r="M512" i="1"/>
  <c r="M527" i="1"/>
  <c r="M543" i="1"/>
  <c r="M559" i="1"/>
  <c r="M575" i="1"/>
  <c r="M591" i="1"/>
  <c r="M607" i="1"/>
  <c r="M623" i="1"/>
  <c r="M639" i="1"/>
  <c r="M655" i="1"/>
  <c r="M671" i="1"/>
  <c r="M687" i="1"/>
  <c r="M703" i="1"/>
  <c r="M718" i="1"/>
  <c r="M734" i="1"/>
  <c r="M750" i="1"/>
  <c r="M766" i="1"/>
  <c r="M782" i="1"/>
  <c r="M798" i="1"/>
  <c r="M815" i="1"/>
  <c r="M24" i="1"/>
  <c r="M45" i="1"/>
  <c r="I67" i="1"/>
  <c r="M88" i="1"/>
  <c r="I106" i="1"/>
  <c r="I122" i="1"/>
  <c r="I138" i="1"/>
  <c r="I154" i="1"/>
  <c r="I170" i="1"/>
  <c r="I186" i="1"/>
  <c r="I202" i="1"/>
  <c r="I217" i="1"/>
  <c r="I233" i="1"/>
  <c r="I249" i="1"/>
  <c r="I279" i="1"/>
  <c r="I295" i="1"/>
  <c r="I311" i="1"/>
  <c r="I327" i="1"/>
  <c r="I343" i="1"/>
  <c r="I359" i="1"/>
  <c r="I375" i="1"/>
  <c r="I391" i="1"/>
  <c r="I407" i="1"/>
  <c r="I423" i="1"/>
  <c r="I439" i="1"/>
  <c r="I455" i="1"/>
  <c r="I471" i="1"/>
  <c r="I487" i="1"/>
  <c r="I501" i="1"/>
  <c r="I57" i="1"/>
  <c r="M130" i="1"/>
  <c r="M194" i="1"/>
  <c r="M257" i="1"/>
  <c r="M319" i="1"/>
  <c r="M383" i="1"/>
  <c r="M447" i="1"/>
  <c r="M509" i="1"/>
  <c r="I544" i="1"/>
  <c r="I576" i="1"/>
  <c r="I608" i="1"/>
  <c r="I456" i="1"/>
  <c r="M422" i="1"/>
  <c r="M406" i="1"/>
  <c r="M390" i="1"/>
  <c r="M374" i="1"/>
  <c r="M358" i="1"/>
  <c r="M342" i="1"/>
  <c r="M326" i="1"/>
  <c r="M310" i="1"/>
  <c r="M288" i="1"/>
  <c r="M262" i="1"/>
  <c r="M240" i="1"/>
  <c r="M212" i="1"/>
  <c r="M187" i="1"/>
  <c r="M163" i="1"/>
  <c r="M135" i="1"/>
  <c r="M113" i="1"/>
  <c r="M82" i="1"/>
  <c r="M47" i="1"/>
  <c r="M15" i="1"/>
  <c r="I811" i="1"/>
  <c r="I782" i="1"/>
  <c r="I756" i="1"/>
  <c r="I732" i="1"/>
  <c r="I683" i="1"/>
  <c r="I651" i="1"/>
  <c r="I607" i="1"/>
  <c r="I518" i="1"/>
  <c r="I189" i="1"/>
  <c r="M420" i="1"/>
  <c r="M404" i="1"/>
  <c r="M388" i="1"/>
  <c r="M372" i="1"/>
  <c r="M356" i="1"/>
  <c r="M340" i="1"/>
  <c r="M324" i="1"/>
  <c r="M308" i="1"/>
  <c r="M286" i="1"/>
  <c r="M260" i="1"/>
  <c r="M234" i="1"/>
  <c r="M210" i="1"/>
  <c r="M183" i="1"/>
  <c r="M161" i="1"/>
  <c r="M133" i="1"/>
  <c r="M107" i="1"/>
  <c r="M79" i="1"/>
  <c r="M42" i="1"/>
  <c r="I13" i="1"/>
  <c r="I804" i="1"/>
  <c r="I780" i="1"/>
  <c r="I752" i="1"/>
  <c r="I730" i="1"/>
  <c r="I703" i="1"/>
  <c r="I677" i="1"/>
  <c r="I647" i="1"/>
  <c r="I595" i="1"/>
  <c r="I502" i="1"/>
  <c r="M434" i="1"/>
  <c r="M418" i="1"/>
  <c r="M402" i="1"/>
  <c r="M386" i="1"/>
  <c r="M370" i="1"/>
  <c r="M354" i="1"/>
  <c r="M338" i="1"/>
  <c r="M322" i="1"/>
  <c r="M306" i="1"/>
  <c r="M280" i="1"/>
  <c r="M258" i="1"/>
  <c r="M230" i="1"/>
  <c r="M208" i="1"/>
  <c r="M181" i="1"/>
  <c r="M155" i="1"/>
  <c r="M131" i="1"/>
  <c r="M103" i="1"/>
  <c r="I77" i="1"/>
  <c r="M39" i="1"/>
  <c r="I800" i="1"/>
  <c r="I778" i="1"/>
  <c r="I750" i="1"/>
  <c r="I724" i="1"/>
  <c r="I701" i="1"/>
  <c r="I673" i="1"/>
  <c r="I645" i="1"/>
  <c r="I591" i="1"/>
  <c r="I500" i="1"/>
  <c r="M400" i="1"/>
  <c r="M384" i="1"/>
  <c r="M368" i="1"/>
  <c r="M352" i="1"/>
  <c r="M336" i="1"/>
  <c r="M320" i="1"/>
  <c r="M304" i="1"/>
  <c r="M276" i="1"/>
  <c r="M256" i="1"/>
  <c r="M228" i="1"/>
  <c r="M203" i="1"/>
  <c r="M179" i="1"/>
  <c r="M151" i="1"/>
  <c r="M129" i="1"/>
  <c r="M101" i="1"/>
  <c r="I69" i="1"/>
  <c r="I37" i="1"/>
  <c r="I798" i="1"/>
  <c r="I772" i="1"/>
  <c r="I748" i="1"/>
  <c r="I720" i="1"/>
  <c r="I699" i="1"/>
  <c r="I671" i="1"/>
  <c r="I637" i="1"/>
  <c r="I579" i="1"/>
  <c r="I466" i="1"/>
  <c r="M442" i="1"/>
  <c r="M426" i="1"/>
  <c r="M410" i="1"/>
  <c r="M394" i="1"/>
  <c r="M378" i="1"/>
  <c r="M362" i="1"/>
  <c r="M346" i="1"/>
  <c r="M330" i="1"/>
  <c r="M314" i="1"/>
  <c r="M292" i="1"/>
  <c r="M270" i="1"/>
  <c r="M244" i="1"/>
  <c r="M218" i="1"/>
  <c r="M195" i="1"/>
  <c r="M167" i="1"/>
  <c r="M145" i="1"/>
  <c r="M117" i="1"/>
  <c r="M90" i="1"/>
  <c r="M58" i="1"/>
  <c r="I21" i="1"/>
  <c r="I815" i="1"/>
  <c r="I788" i="1"/>
  <c r="I764" i="1"/>
  <c r="I736" i="1"/>
  <c r="I714" i="1"/>
  <c r="I687" i="1"/>
  <c r="I659" i="1"/>
  <c r="I627" i="1"/>
  <c r="I543" i="1"/>
  <c r="I330" i="1"/>
  <c r="I410" i="1"/>
  <c r="I101" i="1"/>
  <c r="I496" i="1"/>
  <c r="I406" i="1"/>
  <c r="I547" i="1"/>
  <c r="I482" i="1"/>
  <c r="I392" i="1"/>
  <c r="I470" i="1"/>
  <c r="I390" i="1"/>
  <c r="I581" i="1"/>
  <c r="I512" i="1"/>
  <c r="I454" i="1"/>
  <c r="I205" i="1"/>
  <c r="M300" i="1"/>
  <c r="M284" i="1"/>
  <c r="M268" i="1"/>
  <c r="M254" i="1"/>
  <c r="M238" i="1"/>
  <c r="M222" i="1"/>
  <c r="M191" i="1"/>
  <c r="M175" i="1"/>
  <c r="M159" i="1"/>
  <c r="M143" i="1"/>
  <c r="M127" i="1"/>
  <c r="M111" i="1"/>
  <c r="M95" i="1"/>
  <c r="M74" i="1"/>
  <c r="I53" i="1"/>
  <c r="M31" i="1"/>
  <c r="M10" i="1"/>
  <c r="M236" i="5"/>
  <c r="I809" i="1"/>
  <c r="I792" i="1"/>
  <c r="I776" i="1"/>
  <c r="I760" i="1"/>
  <c r="I744" i="1"/>
  <c r="I728" i="1"/>
  <c r="I712" i="1"/>
  <c r="I697" i="1"/>
  <c r="I681" i="1"/>
  <c r="I663" i="1"/>
  <c r="I643" i="1"/>
  <c r="I613" i="1"/>
  <c r="I575" i="1"/>
  <c r="I531" i="1"/>
  <c r="I488" i="1"/>
  <c r="I450" i="1"/>
  <c r="I386" i="1"/>
  <c r="I22" i="1"/>
  <c r="M298" i="1"/>
  <c r="M282" i="1"/>
  <c r="M266" i="1"/>
  <c r="M252" i="1"/>
  <c r="M236" i="1"/>
  <c r="M220" i="1"/>
  <c r="M205" i="1"/>
  <c r="M189" i="1"/>
  <c r="M173" i="1"/>
  <c r="M157" i="1"/>
  <c r="M141" i="1"/>
  <c r="M125" i="1"/>
  <c r="M109" i="1"/>
  <c r="I93" i="1"/>
  <c r="M71" i="1"/>
  <c r="M50" i="1"/>
  <c r="I29" i="1"/>
  <c r="M7" i="1"/>
  <c r="E228" i="5"/>
  <c r="I807" i="1"/>
  <c r="I790" i="1"/>
  <c r="I774" i="1"/>
  <c r="I758" i="1"/>
  <c r="I742" i="1"/>
  <c r="I726" i="1"/>
  <c r="I710" i="1"/>
  <c r="I695" i="1"/>
  <c r="I679" i="1"/>
  <c r="I661" i="1"/>
  <c r="I639" i="1"/>
  <c r="I611" i="1"/>
  <c r="I565" i="1"/>
  <c r="I527" i="1"/>
  <c r="I486" i="1"/>
  <c r="I436" i="1"/>
  <c r="I362" i="1"/>
  <c r="M294" i="1"/>
  <c r="M278" i="1"/>
  <c r="M248" i="1"/>
  <c r="M232" i="1"/>
  <c r="M216" i="1"/>
  <c r="M201" i="1"/>
  <c r="M185" i="1"/>
  <c r="M169" i="1"/>
  <c r="M153" i="1"/>
  <c r="M137" i="1"/>
  <c r="M121" i="1"/>
  <c r="M105" i="1"/>
  <c r="M87" i="1"/>
  <c r="M66" i="1"/>
  <c r="I45" i="1"/>
  <c r="M23" i="1"/>
  <c r="I802" i="1"/>
  <c r="I786" i="1"/>
  <c r="I770" i="1"/>
  <c r="I754" i="1"/>
  <c r="I738" i="1"/>
  <c r="I722" i="1"/>
  <c r="I706" i="1"/>
  <c r="I691" i="1"/>
  <c r="I675" i="1"/>
  <c r="I655" i="1"/>
  <c r="I635" i="1"/>
  <c r="I597" i="1"/>
  <c r="I559" i="1"/>
  <c r="I516" i="1"/>
  <c r="I472" i="1"/>
  <c r="I414" i="1"/>
  <c r="I322" i="1"/>
  <c r="I286" i="1"/>
  <c r="I228" i="1"/>
  <c r="I426" i="1"/>
  <c r="I354" i="1"/>
  <c r="I113" i="1"/>
  <c r="I282" i="1"/>
  <c r="I161" i="1"/>
  <c r="I366" i="1"/>
  <c r="I270" i="1"/>
  <c r="I157" i="1"/>
  <c r="I244" i="1"/>
  <c r="I145" i="1"/>
  <c r="I240" i="1"/>
  <c r="I117" i="1"/>
  <c r="I197" i="1"/>
  <c r="M44" i="1"/>
  <c r="I237" i="5"/>
  <c r="I234" i="5"/>
  <c r="E238" i="5"/>
  <c r="I71" i="1"/>
  <c r="M60" i="1"/>
  <c r="I46" i="1"/>
  <c r="M233" i="5"/>
  <c r="I621" i="1"/>
  <c r="I605" i="1"/>
  <c r="I589" i="1"/>
  <c r="I573" i="1"/>
  <c r="I557" i="1"/>
  <c r="I541" i="1"/>
  <c r="I525" i="1"/>
  <c r="I510" i="1"/>
  <c r="I494" i="1"/>
  <c r="I480" i="1"/>
  <c r="I464" i="1"/>
  <c r="I446" i="1"/>
  <c r="I424" i="1"/>
  <c r="I404" i="1"/>
  <c r="I382" i="1"/>
  <c r="I350" i="1"/>
  <c r="I306" i="1"/>
  <c r="I266" i="1"/>
  <c r="I224" i="1"/>
  <c r="I181" i="1"/>
  <c r="I141" i="1"/>
  <c r="I97" i="1"/>
  <c r="I23" i="1"/>
  <c r="E230" i="5"/>
  <c r="I619" i="1"/>
  <c r="I603" i="1"/>
  <c r="I587" i="1"/>
  <c r="I571" i="1"/>
  <c r="I555" i="1"/>
  <c r="I539" i="1"/>
  <c r="I523" i="1"/>
  <c r="I508" i="1"/>
  <c r="I492" i="1"/>
  <c r="I478" i="1"/>
  <c r="I462" i="1"/>
  <c r="I442" i="1"/>
  <c r="I422" i="1"/>
  <c r="I402" i="1"/>
  <c r="I378" i="1"/>
  <c r="I346" i="1"/>
  <c r="I302" i="1"/>
  <c r="I260" i="1"/>
  <c r="I220" i="1"/>
  <c r="I177" i="1"/>
  <c r="I133" i="1"/>
  <c r="M92" i="1"/>
  <c r="M9" i="1"/>
  <c r="I90" i="1"/>
  <c r="E229" i="5"/>
  <c r="I665" i="1"/>
  <c r="I649" i="1"/>
  <c r="I633" i="1"/>
  <c r="I617" i="1"/>
  <c r="I601" i="1"/>
  <c r="I585" i="1"/>
  <c r="I569" i="1"/>
  <c r="I553" i="1"/>
  <c r="I537" i="1"/>
  <c r="I521" i="1"/>
  <c r="I506" i="1"/>
  <c r="I476" i="1"/>
  <c r="I460" i="1"/>
  <c r="I440" i="1"/>
  <c r="I420" i="1"/>
  <c r="I398" i="1"/>
  <c r="I372" i="1"/>
  <c r="I338" i="1"/>
  <c r="I298" i="1"/>
  <c r="I256" i="1"/>
  <c r="I212" i="1"/>
  <c r="I173" i="1"/>
  <c r="I129" i="1"/>
  <c r="M81" i="1"/>
  <c r="I70" i="1"/>
  <c r="I615" i="1"/>
  <c r="I599" i="1"/>
  <c r="I583" i="1"/>
  <c r="I567" i="1"/>
  <c r="I551" i="1"/>
  <c r="I535" i="1"/>
  <c r="I504" i="1"/>
  <c r="I490" i="1"/>
  <c r="I474" i="1"/>
  <c r="I458" i="1"/>
  <c r="I438" i="1"/>
  <c r="I418" i="1"/>
  <c r="I394" i="1"/>
  <c r="I370" i="1"/>
  <c r="I334" i="1"/>
  <c r="I290" i="1"/>
  <c r="I252" i="1"/>
  <c r="I208" i="1"/>
  <c r="I165" i="1"/>
  <c r="I125" i="1"/>
  <c r="M76" i="1"/>
  <c r="M237" i="5"/>
  <c r="I62" i="1"/>
  <c r="I254" i="5"/>
  <c r="I657" i="1"/>
  <c r="I641" i="1"/>
  <c r="I625" i="1"/>
  <c r="I609" i="1"/>
  <c r="I593" i="1"/>
  <c r="I577" i="1"/>
  <c r="I561" i="1"/>
  <c r="I545" i="1"/>
  <c r="I529" i="1"/>
  <c r="I514" i="1"/>
  <c r="I498" i="1"/>
  <c r="I484" i="1"/>
  <c r="I468" i="1"/>
  <c r="I452" i="1"/>
  <c r="I430" i="1"/>
  <c r="I408" i="1"/>
  <c r="I388" i="1"/>
  <c r="I356" i="1"/>
  <c r="I318" i="1"/>
  <c r="I274" i="1"/>
  <c r="I236" i="1"/>
  <c r="I193" i="1"/>
  <c r="I149" i="1"/>
  <c r="I109" i="1"/>
  <c r="M52" i="1"/>
  <c r="E232" i="5"/>
  <c r="I14" i="1"/>
  <c r="I376" i="1"/>
  <c r="I360" i="1"/>
  <c r="I344" i="1"/>
  <c r="I328" i="1"/>
  <c r="I312" i="1"/>
  <c r="I296" i="1"/>
  <c r="I280" i="1"/>
  <c r="I264" i="1"/>
  <c r="I250" i="1"/>
  <c r="I234" i="1"/>
  <c r="I218" i="1"/>
  <c r="I203" i="1"/>
  <c r="I187" i="1"/>
  <c r="I171" i="1"/>
  <c r="I155" i="1"/>
  <c r="I139" i="1"/>
  <c r="I123" i="1"/>
  <c r="I107" i="1"/>
  <c r="M89" i="1"/>
  <c r="M68" i="1"/>
  <c r="M33" i="1"/>
  <c r="I88" i="1"/>
  <c r="I44" i="1"/>
  <c r="I374" i="1"/>
  <c r="I358" i="1"/>
  <c r="I342" i="1"/>
  <c r="I326" i="1"/>
  <c r="I310" i="1"/>
  <c r="I294" i="1"/>
  <c r="I278" i="1"/>
  <c r="I248" i="1"/>
  <c r="I232" i="1"/>
  <c r="I216" i="1"/>
  <c r="I201" i="1"/>
  <c r="I185" i="1"/>
  <c r="I169" i="1"/>
  <c r="I153" i="1"/>
  <c r="I137" i="1"/>
  <c r="I121" i="1"/>
  <c r="I105" i="1"/>
  <c r="I87" i="1"/>
  <c r="M65" i="1"/>
  <c r="I31" i="1"/>
  <c r="M230" i="5"/>
  <c r="I227" i="5"/>
  <c r="M231" i="5"/>
  <c r="I86" i="1"/>
  <c r="I42" i="1"/>
  <c r="I340" i="1"/>
  <c r="I324" i="1"/>
  <c r="I308" i="1"/>
  <c r="I292" i="1"/>
  <c r="I276" i="1"/>
  <c r="I262" i="1"/>
  <c r="I246" i="1"/>
  <c r="I230" i="1"/>
  <c r="I214" i="1"/>
  <c r="I199" i="1"/>
  <c r="I183" i="1"/>
  <c r="I167" i="1"/>
  <c r="I151" i="1"/>
  <c r="I135" i="1"/>
  <c r="I119" i="1"/>
  <c r="I103" i="1"/>
  <c r="M84" i="1"/>
  <c r="M28" i="1"/>
  <c r="I229" i="5"/>
  <c r="E236" i="5"/>
  <c r="I78" i="1"/>
  <c r="I38" i="1"/>
  <c r="I448" i="1"/>
  <c r="I432" i="1"/>
  <c r="I416" i="1"/>
  <c r="I400" i="1"/>
  <c r="I384" i="1"/>
  <c r="I368" i="1"/>
  <c r="I352" i="1"/>
  <c r="I336" i="1"/>
  <c r="I320" i="1"/>
  <c r="I304" i="1"/>
  <c r="I288" i="1"/>
  <c r="I272" i="1"/>
  <c r="I258" i="1"/>
  <c r="I242" i="1"/>
  <c r="I226" i="1"/>
  <c r="I210" i="1"/>
  <c r="I195" i="1"/>
  <c r="I179" i="1"/>
  <c r="I163" i="1"/>
  <c r="I147" i="1"/>
  <c r="I131" i="1"/>
  <c r="I115" i="1"/>
  <c r="I99" i="1"/>
  <c r="I79" i="1"/>
  <c r="I55" i="1"/>
  <c r="M12" i="1"/>
  <c r="E231" i="5"/>
  <c r="I68" i="1"/>
  <c r="I20" i="1"/>
  <c r="I236" i="5"/>
  <c r="I444" i="1"/>
  <c r="I428" i="1"/>
  <c r="I412" i="1"/>
  <c r="I396" i="1"/>
  <c r="I380" i="1"/>
  <c r="I364" i="1"/>
  <c r="I348" i="1"/>
  <c r="I332" i="1"/>
  <c r="I316" i="1"/>
  <c r="I300" i="1"/>
  <c r="I284" i="1"/>
  <c r="I268" i="1"/>
  <c r="I254" i="1"/>
  <c r="I238" i="1"/>
  <c r="I222" i="1"/>
  <c r="I191" i="1"/>
  <c r="I175" i="1"/>
  <c r="I159" i="1"/>
  <c r="I143" i="1"/>
  <c r="I127" i="1"/>
  <c r="I111" i="1"/>
  <c r="I95" i="1"/>
  <c r="M73" i="1"/>
  <c r="M49" i="1"/>
  <c r="I7" i="1"/>
  <c r="E235" i="5"/>
  <c r="I58" i="1"/>
  <c r="I6" i="5"/>
  <c r="M243" i="5"/>
  <c r="I47" i="1"/>
  <c r="M25" i="1"/>
  <c r="I84" i="1"/>
  <c r="I60" i="1"/>
  <c r="I40" i="1"/>
  <c r="I12" i="1"/>
  <c r="I230" i="5"/>
  <c r="I241" i="5"/>
  <c r="M41" i="1"/>
  <c r="M20" i="1"/>
  <c r="I235" i="5"/>
  <c r="M228" i="5"/>
  <c r="M308" i="5"/>
  <c r="I76" i="1"/>
  <c r="I56" i="1"/>
  <c r="I36" i="1"/>
  <c r="M246" i="5"/>
  <c r="I39" i="1"/>
  <c r="M17" i="1"/>
  <c r="I94" i="1"/>
  <c r="I74" i="1"/>
  <c r="I54" i="1"/>
  <c r="I30" i="1"/>
  <c r="M57" i="1"/>
  <c r="M36" i="1"/>
  <c r="I15" i="1"/>
  <c r="E233" i="5"/>
  <c r="I841" i="1"/>
  <c r="I92" i="1"/>
  <c r="I72" i="1"/>
  <c r="I52" i="1"/>
  <c r="I28" i="1"/>
  <c r="E234" i="5"/>
  <c r="G21" i="5"/>
  <c r="G22" i="5"/>
  <c r="G26" i="5"/>
  <c r="G44" i="5"/>
  <c r="G47" i="5"/>
  <c r="G53" i="5"/>
  <c r="G27" i="5"/>
  <c r="G38" i="5"/>
  <c r="G8" i="5"/>
  <c r="G11" i="5"/>
  <c r="G15" i="5"/>
  <c r="G23" i="5"/>
  <c r="G32" i="5"/>
  <c r="G34" i="5"/>
  <c r="G37" i="5"/>
  <c r="G42" i="5"/>
  <c r="G50" i="5"/>
  <c r="G19" i="5"/>
  <c r="G24" i="5"/>
  <c r="G29" i="5"/>
  <c r="G39" i="5"/>
  <c r="G43" i="5"/>
  <c r="G45" i="5"/>
  <c r="G54" i="5"/>
  <c r="G9" i="5"/>
  <c r="G12" i="5"/>
  <c r="G16" i="5"/>
  <c r="G33" i="5"/>
  <c r="G35" i="5"/>
  <c r="G40" i="5"/>
  <c r="G48" i="5"/>
  <c r="G51" i="5"/>
  <c r="G7" i="5"/>
  <c r="G17" i="5"/>
  <c r="G36" i="5"/>
  <c r="G57" i="5"/>
  <c r="G66" i="5"/>
  <c r="G71" i="5"/>
  <c r="G73" i="5"/>
  <c r="G90" i="5"/>
  <c r="G107" i="5"/>
  <c r="G18" i="5"/>
  <c r="G25" i="5"/>
  <c r="G49" i="5"/>
  <c r="G78" i="5"/>
  <c r="G87" i="5"/>
  <c r="G97" i="5"/>
  <c r="G103" i="5"/>
  <c r="G111" i="5"/>
  <c r="G30" i="5"/>
  <c r="G60" i="5"/>
  <c r="G75" i="5"/>
  <c r="G83" i="5"/>
  <c r="G92" i="5"/>
  <c r="G98" i="5"/>
  <c r="G100" i="5"/>
  <c r="G112" i="5"/>
  <c r="G31" i="5"/>
  <c r="G52" i="5"/>
  <c r="G58" i="5"/>
  <c r="G61" i="5"/>
  <c r="G65" i="5"/>
  <c r="G67" i="5"/>
  <c r="G76" i="5"/>
  <c r="G79" i="5"/>
  <c r="G81" i="5"/>
  <c r="G91" i="5"/>
  <c r="G93" i="5"/>
  <c r="G10" i="5"/>
  <c r="G46" i="5"/>
  <c r="G59" i="5"/>
  <c r="G62" i="5"/>
  <c r="G84" i="5"/>
  <c r="G85" i="5"/>
  <c r="G94" i="5"/>
  <c r="G99" i="5"/>
  <c r="G101" i="5"/>
  <c r="G104" i="5"/>
  <c r="G108" i="5"/>
  <c r="G110" i="5"/>
  <c r="G14" i="5"/>
  <c r="G55" i="5"/>
  <c r="G64" i="5"/>
  <c r="G68" i="5"/>
  <c r="G96" i="5"/>
  <c r="G106" i="5"/>
  <c r="G113" i="5"/>
  <c r="K8" i="5"/>
  <c r="K11" i="5"/>
  <c r="K15" i="5"/>
  <c r="K23" i="5"/>
  <c r="G56" i="5"/>
  <c r="G69" i="5"/>
  <c r="K19" i="5"/>
  <c r="K24" i="5"/>
  <c r="G20" i="5"/>
  <c r="G72" i="5"/>
  <c r="G80" i="5"/>
  <c r="G88" i="5"/>
  <c r="K9" i="5"/>
  <c r="K12" i="5"/>
  <c r="K16" i="5"/>
  <c r="G74" i="5"/>
  <c r="G89" i="5"/>
  <c r="G109" i="5"/>
  <c r="K13" i="5"/>
  <c r="K17" i="5"/>
  <c r="G70" i="5"/>
  <c r="G82" i="5"/>
  <c r="K7" i="5"/>
  <c r="K14" i="5"/>
  <c r="K18" i="5"/>
  <c r="G28" i="5"/>
  <c r="G77" i="5"/>
  <c r="G95" i="5"/>
  <c r="K20" i="5"/>
  <c r="K25" i="5"/>
  <c r="K30" i="5"/>
  <c r="K36" i="5"/>
  <c r="K46" i="5"/>
  <c r="K60" i="5"/>
  <c r="K75" i="5"/>
  <c r="K83" i="5"/>
  <c r="K92" i="5"/>
  <c r="K98" i="5"/>
  <c r="K100" i="5"/>
  <c r="K112" i="5"/>
  <c r="G63" i="5"/>
  <c r="G105" i="5"/>
  <c r="K21" i="5"/>
  <c r="G41" i="5"/>
  <c r="K28" i="5"/>
  <c r="K49" i="5"/>
  <c r="K59" i="5"/>
  <c r="K62" i="5"/>
  <c r="K84" i="5"/>
  <c r="K85" i="5"/>
  <c r="K94" i="5"/>
  <c r="K99" i="5"/>
  <c r="K101" i="5"/>
  <c r="K104" i="5"/>
  <c r="K108" i="5"/>
  <c r="K110" i="5"/>
  <c r="K26" i="5"/>
  <c r="K44" i="5"/>
  <c r="K47" i="5"/>
  <c r="K53" i="5"/>
  <c r="K55" i="5"/>
  <c r="K74" i="5"/>
  <c r="K77" i="5"/>
  <c r="K82" i="5"/>
  <c r="K86" i="5"/>
  <c r="K88" i="5"/>
  <c r="K102" i="5"/>
  <c r="G102" i="5"/>
  <c r="K10" i="5"/>
  <c r="K29" i="5"/>
  <c r="K39" i="5"/>
  <c r="K43" i="5"/>
  <c r="K45" i="5"/>
  <c r="K54" i="5"/>
  <c r="K57" i="5"/>
  <c r="K66" i="5"/>
  <c r="K71" i="5"/>
  <c r="K73" i="5"/>
  <c r="K90" i="5"/>
  <c r="K107" i="5"/>
  <c r="K27" i="5"/>
  <c r="K38" i="5"/>
  <c r="K68" i="5"/>
  <c r="K80" i="5"/>
  <c r="K96" i="5"/>
  <c r="K113" i="5"/>
  <c r="O9" i="5"/>
  <c r="O12" i="5"/>
  <c r="O16" i="5"/>
  <c r="O33" i="5"/>
  <c r="O35" i="5"/>
  <c r="O40" i="5"/>
  <c r="O48" i="5"/>
  <c r="O51" i="5"/>
  <c r="O78" i="5"/>
  <c r="O87" i="5"/>
  <c r="O97" i="5"/>
  <c r="O103" i="5"/>
  <c r="K34" i="5"/>
  <c r="K50" i="5"/>
  <c r="K69" i="5"/>
  <c r="K109" i="5"/>
  <c r="O13" i="5"/>
  <c r="O17" i="5"/>
  <c r="O25" i="5"/>
  <c r="O30" i="5"/>
  <c r="O36" i="5"/>
  <c r="O46" i="5"/>
  <c r="O60" i="5"/>
  <c r="O75" i="5"/>
  <c r="O83" i="5"/>
  <c r="O92" i="5"/>
  <c r="O98" i="5"/>
  <c r="O100" i="5"/>
  <c r="K35" i="5"/>
  <c r="K40" i="5"/>
  <c r="K51" i="5"/>
  <c r="K87" i="5"/>
  <c r="K97" i="5"/>
  <c r="K103" i="5"/>
  <c r="O7" i="5"/>
  <c r="O14" i="5"/>
  <c r="O18" i="5"/>
  <c r="O31" i="5"/>
  <c r="O41" i="5"/>
  <c r="O52" i="5"/>
  <c r="O58" i="5"/>
  <c r="O61" i="5"/>
  <c r="O65" i="5"/>
  <c r="O67" i="5"/>
  <c r="K31" i="5"/>
  <c r="K41" i="5"/>
  <c r="K52" i="5"/>
  <c r="K61" i="5"/>
  <c r="K65" i="5"/>
  <c r="K76" i="5"/>
  <c r="K81" i="5"/>
  <c r="K56" i="5"/>
  <c r="K63" i="5"/>
  <c r="K89" i="5"/>
  <c r="K105" i="5"/>
  <c r="G13" i="5"/>
  <c r="K32" i="5"/>
  <c r="K37" i="5"/>
  <c r="K42" i="5"/>
  <c r="K64" i="5"/>
  <c r="K70" i="5"/>
  <c r="K22" i="5"/>
  <c r="K78" i="5"/>
  <c r="O10" i="5"/>
  <c r="O15" i="5"/>
  <c r="O21" i="5"/>
  <c r="O24" i="5"/>
  <c r="O34" i="5"/>
  <c r="O43" i="5"/>
  <c r="O66" i="5"/>
  <c r="O77" i="5"/>
  <c r="O88" i="5"/>
  <c r="O91" i="5"/>
  <c r="K67" i="5"/>
  <c r="K79" i="5"/>
  <c r="K93" i="5"/>
  <c r="O38" i="5"/>
  <c r="O53" i="5"/>
  <c r="O54" i="5"/>
  <c r="O55" i="5"/>
  <c r="O71" i="5"/>
  <c r="O84" i="5"/>
  <c r="O89" i="5"/>
  <c r="O90" i="5"/>
  <c r="O104" i="5"/>
  <c r="O105" i="5"/>
  <c r="O113" i="5"/>
  <c r="G86" i="5"/>
  <c r="K48" i="5"/>
  <c r="K95" i="5"/>
  <c r="O26" i="5"/>
  <c r="O29" i="5"/>
  <c r="O44" i="5"/>
  <c r="O56" i="5"/>
  <c r="O62" i="5"/>
  <c r="O70" i="5"/>
  <c r="O74" i="5"/>
  <c r="O81" i="5"/>
  <c r="O86" i="5"/>
  <c r="O106" i="5"/>
  <c r="O109" i="5"/>
  <c r="K106" i="5"/>
  <c r="O11" i="5"/>
  <c r="O27" i="5"/>
  <c r="O32" i="5"/>
  <c r="O39" i="5"/>
  <c r="O49" i="5"/>
  <c r="O68" i="5"/>
  <c r="O85" i="5"/>
  <c r="K33" i="5"/>
  <c r="K72" i="5"/>
  <c r="O57" i="5"/>
  <c r="O63" i="5"/>
  <c r="O69" i="5"/>
  <c r="O79" i="5"/>
  <c r="O82" i="5"/>
  <c r="O93" i="5"/>
  <c r="O111" i="5"/>
  <c r="K58" i="5"/>
  <c r="O22" i="5"/>
  <c r="O37" i="5"/>
  <c r="O45" i="5"/>
  <c r="O59" i="5"/>
  <c r="O64" i="5"/>
  <c r="O101" i="5"/>
  <c r="K91" i="5"/>
  <c r="O19" i="5"/>
  <c r="O50" i="5"/>
  <c r="O76" i="5"/>
  <c r="O110" i="5"/>
  <c r="O20" i="5"/>
  <c r="O99" i="5"/>
  <c r="O112" i="5"/>
  <c r="O23" i="5"/>
  <c r="O80" i="5"/>
  <c r="O102" i="5"/>
  <c r="O107" i="5"/>
  <c r="O8" i="5"/>
  <c r="O28" i="5"/>
  <c r="O94" i="5"/>
  <c r="K111" i="5"/>
  <c r="O42" i="5"/>
  <c r="O95" i="5"/>
  <c r="O108" i="5"/>
  <c r="O72" i="5"/>
  <c r="O47" i="5"/>
  <c r="O73" i="5"/>
  <c r="O96" i="5"/>
  <c r="E13" i="5"/>
  <c r="E17" i="5"/>
  <c r="E25" i="5"/>
  <c r="E30" i="5"/>
  <c r="E36" i="5"/>
  <c r="E46" i="5"/>
  <c r="E60" i="5"/>
  <c r="E75" i="5"/>
  <c r="E83" i="5"/>
  <c r="E92" i="5"/>
  <c r="E98" i="5"/>
  <c r="E100" i="5"/>
  <c r="E112" i="5"/>
  <c r="E7" i="5"/>
  <c r="E14" i="5"/>
  <c r="E18" i="5"/>
  <c r="E31" i="5"/>
  <c r="E41" i="5"/>
  <c r="E52" i="5"/>
  <c r="E58" i="5"/>
  <c r="E61" i="5"/>
  <c r="E65" i="5"/>
  <c r="E67" i="5"/>
  <c r="E76" i="5"/>
  <c r="E79" i="5"/>
  <c r="E81" i="5"/>
  <c r="E91" i="5"/>
  <c r="E93" i="5"/>
  <c r="E10" i="5"/>
  <c r="E20" i="5"/>
  <c r="E28" i="5"/>
  <c r="E49" i="5"/>
  <c r="E59" i="5"/>
  <c r="E62" i="5"/>
  <c r="E84" i="5"/>
  <c r="E85" i="5"/>
  <c r="E94" i="5"/>
  <c r="E99" i="5"/>
  <c r="E101" i="5"/>
  <c r="E104" i="5"/>
  <c r="E108" i="5"/>
  <c r="E110" i="5"/>
  <c r="E21" i="5"/>
  <c r="E22" i="5"/>
  <c r="E26" i="5"/>
  <c r="E44" i="5"/>
  <c r="E47" i="5"/>
  <c r="E53" i="5"/>
  <c r="E55" i="5"/>
  <c r="E74" i="5"/>
  <c r="E77" i="5"/>
  <c r="E82" i="5"/>
  <c r="E86" i="5"/>
  <c r="E88" i="5"/>
  <c r="E102" i="5"/>
  <c r="E27" i="5"/>
  <c r="E38" i="5"/>
  <c r="E56" i="5"/>
  <c r="E63" i="5"/>
  <c r="E68" i="5"/>
  <c r="E80" i="5"/>
  <c r="E89" i="5"/>
  <c r="E96" i="5"/>
  <c r="E105" i="5"/>
  <c r="E113" i="5"/>
  <c r="E19" i="5"/>
  <c r="E24" i="5"/>
  <c r="E29" i="5"/>
  <c r="E39" i="5"/>
  <c r="E43" i="5"/>
  <c r="E45" i="5"/>
  <c r="E54" i="5"/>
  <c r="E8" i="5"/>
  <c r="E50" i="5"/>
  <c r="E72" i="5"/>
  <c r="E78" i="5"/>
  <c r="I7" i="5"/>
  <c r="I14" i="5"/>
  <c r="I18" i="5"/>
  <c r="I31" i="5"/>
  <c r="I41" i="5"/>
  <c r="E9" i="5"/>
  <c r="E40" i="5"/>
  <c r="E51" i="5"/>
  <c r="E57" i="5"/>
  <c r="E73" i="5"/>
  <c r="E87" i="5"/>
  <c r="E97" i="5"/>
  <c r="E109" i="5"/>
  <c r="I10" i="5"/>
  <c r="I20" i="5"/>
  <c r="I28" i="5"/>
  <c r="E11" i="5"/>
  <c r="E23" i="5"/>
  <c r="E32" i="5"/>
  <c r="E42" i="5"/>
  <c r="E70" i="5"/>
  <c r="I21" i="5"/>
  <c r="I22" i="5"/>
  <c r="I26" i="5"/>
  <c r="I44" i="5"/>
  <c r="E12" i="5"/>
  <c r="E33" i="5"/>
  <c r="I27" i="5"/>
  <c r="I38" i="5"/>
  <c r="E15" i="5"/>
  <c r="E34" i="5"/>
  <c r="E95" i="5"/>
  <c r="I8" i="5"/>
  <c r="I11" i="5"/>
  <c r="I15" i="5"/>
  <c r="I23" i="5"/>
  <c r="I32" i="5"/>
  <c r="I34" i="5"/>
  <c r="I37" i="5"/>
  <c r="I42" i="5"/>
  <c r="E16" i="5"/>
  <c r="E66" i="5"/>
  <c r="E103" i="5"/>
  <c r="I49" i="5"/>
  <c r="I59" i="5"/>
  <c r="I62" i="5"/>
  <c r="I84" i="5"/>
  <c r="I85" i="5"/>
  <c r="I94" i="5"/>
  <c r="I99" i="5"/>
  <c r="I101" i="5"/>
  <c r="I104" i="5"/>
  <c r="I108" i="5"/>
  <c r="I110" i="5"/>
  <c r="I16" i="5"/>
  <c r="I24" i="5"/>
  <c r="I35" i="5"/>
  <c r="I43" i="5"/>
  <c r="I47" i="5"/>
  <c r="I53" i="5"/>
  <c r="I55" i="5"/>
  <c r="I74" i="5"/>
  <c r="I77" i="5"/>
  <c r="I82" i="5"/>
  <c r="I86" i="5"/>
  <c r="I88" i="5"/>
  <c r="I102" i="5"/>
  <c r="E69" i="5"/>
  <c r="E106" i="5"/>
  <c r="I17" i="5"/>
  <c r="I36" i="5"/>
  <c r="I56" i="5"/>
  <c r="I63" i="5"/>
  <c r="I68" i="5"/>
  <c r="I80" i="5"/>
  <c r="I89" i="5"/>
  <c r="I96" i="5"/>
  <c r="I105" i="5"/>
  <c r="I113" i="5"/>
  <c r="E48" i="5"/>
  <c r="E107" i="5"/>
  <c r="I9" i="5"/>
  <c r="I19" i="5"/>
  <c r="I25" i="5"/>
  <c r="I50" i="5"/>
  <c r="I64" i="5"/>
  <c r="I69" i="5"/>
  <c r="I70" i="5"/>
  <c r="I72" i="5"/>
  <c r="I95" i="5"/>
  <c r="I106" i="5"/>
  <c r="I109" i="5"/>
  <c r="E71" i="5"/>
  <c r="I30" i="5"/>
  <c r="I54" i="5"/>
  <c r="I57" i="5"/>
  <c r="I66" i="5"/>
  <c r="I71" i="5"/>
  <c r="I73" i="5"/>
  <c r="I90" i="5"/>
  <c r="I107" i="5"/>
  <c r="E35" i="5"/>
  <c r="E64" i="5"/>
  <c r="E90" i="5"/>
  <c r="I12" i="5"/>
  <c r="I33" i="5"/>
  <c r="I39" i="5"/>
  <c r="I60" i="5"/>
  <c r="I75" i="5"/>
  <c r="I83" i="5"/>
  <c r="I48" i="5"/>
  <c r="I78" i="5"/>
  <c r="I92" i="5"/>
  <c r="I111" i="5"/>
  <c r="M21" i="5"/>
  <c r="E37" i="5"/>
  <c r="I29" i="5"/>
  <c r="I79" i="5"/>
  <c r="I103" i="5"/>
  <c r="I112" i="5"/>
  <c r="I51" i="5"/>
  <c r="M8" i="5"/>
  <c r="M11" i="5"/>
  <c r="M15" i="5"/>
  <c r="M23" i="5"/>
  <c r="I52" i="5"/>
  <c r="I65" i="5"/>
  <c r="I81" i="5"/>
  <c r="I97" i="5"/>
  <c r="M19" i="5"/>
  <c r="E111" i="5"/>
  <c r="I45" i="5"/>
  <c r="I87" i="5"/>
  <c r="I91" i="5"/>
  <c r="M7" i="5"/>
  <c r="M14" i="5"/>
  <c r="M18" i="5"/>
  <c r="I61" i="5"/>
  <c r="I100" i="5"/>
  <c r="M12" i="5"/>
  <c r="M22" i="5"/>
  <c r="M27" i="5"/>
  <c r="M38" i="5"/>
  <c r="M56" i="5"/>
  <c r="M63" i="5"/>
  <c r="M68" i="5"/>
  <c r="M80" i="5"/>
  <c r="M89" i="5"/>
  <c r="M96" i="5"/>
  <c r="M105" i="5"/>
  <c r="M113" i="5"/>
  <c r="M13" i="5"/>
  <c r="M32" i="5"/>
  <c r="M34" i="5"/>
  <c r="M37" i="5"/>
  <c r="M42" i="5"/>
  <c r="M50" i="5"/>
  <c r="M64" i="5"/>
  <c r="M69" i="5"/>
  <c r="M70" i="5"/>
  <c r="M72" i="5"/>
  <c r="M95" i="5"/>
  <c r="M106" i="5"/>
  <c r="M109" i="5"/>
  <c r="I67" i="5"/>
  <c r="M20" i="5"/>
  <c r="M24" i="5"/>
  <c r="M29" i="5"/>
  <c r="M39" i="5"/>
  <c r="M43" i="5"/>
  <c r="M45" i="5"/>
  <c r="M54" i="5"/>
  <c r="M57" i="5"/>
  <c r="M66" i="5"/>
  <c r="M71" i="5"/>
  <c r="M73" i="5"/>
  <c r="M90" i="5"/>
  <c r="M107" i="5"/>
  <c r="I13" i="5"/>
  <c r="I93" i="5"/>
  <c r="M9" i="5"/>
  <c r="M16" i="5"/>
  <c r="M25" i="5"/>
  <c r="M30" i="5"/>
  <c r="M36" i="5"/>
  <c r="M46" i="5"/>
  <c r="M60" i="5"/>
  <c r="M75" i="5"/>
  <c r="M83" i="5"/>
  <c r="I76" i="5"/>
  <c r="M31" i="5"/>
  <c r="M41" i="5"/>
  <c r="M52" i="5"/>
  <c r="M61" i="5"/>
  <c r="M65" i="5"/>
  <c r="M76" i="5"/>
  <c r="M81" i="5"/>
  <c r="M92" i="5"/>
  <c r="M28" i="5"/>
  <c r="M62" i="5"/>
  <c r="M85" i="5"/>
  <c r="M100" i="5"/>
  <c r="M10" i="5"/>
  <c r="M47" i="5"/>
  <c r="M53" i="5"/>
  <c r="M55" i="5"/>
  <c r="M77" i="5"/>
  <c r="M82" i="5"/>
  <c r="M88" i="5"/>
  <c r="M33" i="5"/>
  <c r="M48" i="5"/>
  <c r="M78" i="5"/>
  <c r="M97" i="5"/>
  <c r="M101" i="5"/>
  <c r="I40" i="5"/>
  <c r="I98" i="5"/>
  <c r="M17" i="5"/>
  <c r="M58" i="5"/>
  <c r="M67" i="5"/>
  <c r="M79" i="5"/>
  <c r="M91" i="5"/>
  <c r="M94" i="5"/>
  <c r="M98" i="5"/>
  <c r="M102" i="5"/>
  <c r="M110" i="5"/>
  <c r="I46" i="5"/>
  <c r="M49" i="5"/>
  <c r="M59" i="5"/>
  <c r="M84" i="5"/>
  <c r="M103" i="5"/>
  <c r="M104" i="5"/>
  <c r="M26" i="5"/>
  <c r="M44" i="5"/>
  <c r="M86" i="5"/>
  <c r="I58" i="5"/>
  <c r="M87" i="5"/>
  <c r="M108" i="5"/>
  <c r="M99" i="5"/>
  <c r="M111" i="5"/>
  <c r="M51" i="5"/>
  <c r="M112" i="5"/>
  <c r="M74" i="5"/>
  <c r="M35" i="5"/>
  <c r="M93" i="5"/>
  <c r="M40" i="5"/>
  <c r="G121" i="5"/>
  <c r="G126" i="5"/>
  <c r="G131" i="5"/>
  <c r="K121" i="5"/>
  <c r="K126" i="5"/>
  <c r="K131" i="5"/>
  <c r="G116" i="5"/>
  <c r="G127" i="5"/>
  <c r="G129" i="5"/>
  <c r="G138" i="5"/>
  <c r="K116" i="5"/>
  <c r="K127" i="5"/>
  <c r="K129" i="5"/>
  <c r="K138" i="5"/>
  <c r="G132" i="5"/>
  <c r="K132" i="5"/>
  <c r="G117" i="5"/>
  <c r="G122" i="5"/>
  <c r="G125" i="5"/>
  <c r="G133" i="5"/>
  <c r="G136" i="5"/>
  <c r="G137" i="5"/>
  <c r="G139" i="5"/>
  <c r="G141" i="5"/>
  <c r="K117" i="5"/>
  <c r="K122" i="5"/>
  <c r="K125" i="5"/>
  <c r="K133" i="5"/>
  <c r="K136" i="5"/>
  <c r="K137" i="5"/>
  <c r="K139" i="5"/>
  <c r="G114" i="5"/>
  <c r="G118" i="5"/>
  <c r="G128" i="5"/>
  <c r="G142" i="5"/>
  <c r="K114" i="5"/>
  <c r="K118" i="5"/>
  <c r="K128" i="5"/>
  <c r="G123" i="5"/>
  <c r="G144" i="5"/>
  <c r="K115" i="5"/>
  <c r="K130" i="5"/>
  <c r="K140" i="5"/>
  <c r="O121" i="5"/>
  <c r="O126" i="5"/>
  <c r="O131" i="5"/>
  <c r="O132" i="5"/>
  <c r="K123" i="5"/>
  <c r="O116" i="5"/>
  <c r="O127" i="5"/>
  <c r="O129" i="5"/>
  <c r="O138" i="5"/>
  <c r="G134" i="5"/>
  <c r="K119" i="5"/>
  <c r="K135" i="5"/>
  <c r="K142" i="5"/>
  <c r="O114" i="5"/>
  <c r="O118" i="5"/>
  <c r="O128" i="5"/>
  <c r="O142" i="5"/>
  <c r="O115" i="5"/>
  <c r="O123" i="5"/>
  <c r="O134" i="5"/>
  <c r="G124" i="5"/>
  <c r="O130" i="5"/>
  <c r="K124" i="5"/>
  <c r="O140" i="5"/>
  <c r="O143" i="5"/>
  <c r="O120" i="5"/>
  <c r="O137" i="5"/>
  <c r="O117" i="5"/>
  <c r="O133" i="5"/>
  <c r="O144" i="5"/>
  <c r="K134" i="5"/>
  <c r="K143" i="5"/>
  <c r="O122" i="5"/>
  <c r="G140" i="5"/>
  <c r="O119" i="5"/>
  <c r="O135" i="5"/>
  <c r="O125" i="5"/>
  <c r="G115" i="5"/>
  <c r="G143" i="5"/>
  <c r="O124" i="5"/>
  <c r="G120" i="5"/>
  <c r="G119" i="5"/>
  <c r="G130" i="5"/>
  <c r="K141" i="5"/>
  <c r="O136" i="5"/>
  <c r="G135" i="5"/>
  <c r="K120" i="5"/>
  <c r="K144" i="5"/>
  <c r="O139" i="5"/>
  <c r="O141" i="5"/>
  <c r="E114" i="5"/>
  <c r="E118" i="5"/>
  <c r="E128" i="5"/>
  <c r="E142" i="5"/>
  <c r="I114" i="5"/>
  <c r="I118" i="5"/>
  <c r="I128" i="5"/>
  <c r="I142" i="5"/>
  <c r="E115" i="5"/>
  <c r="E123" i="5"/>
  <c r="E130" i="5"/>
  <c r="E134" i="5"/>
  <c r="I115" i="5"/>
  <c r="I123" i="5"/>
  <c r="I130" i="5"/>
  <c r="I134" i="5"/>
  <c r="E119" i="5"/>
  <c r="E120" i="5"/>
  <c r="E135" i="5"/>
  <c r="E140" i="5"/>
  <c r="E143" i="5"/>
  <c r="I119" i="5"/>
  <c r="I120" i="5"/>
  <c r="I135" i="5"/>
  <c r="I140" i="5"/>
  <c r="I143" i="5"/>
  <c r="E124" i="5"/>
  <c r="E144" i="5"/>
  <c r="I124" i="5"/>
  <c r="I144" i="5"/>
  <c r="E121" i="5"/>
  <c r="E126" i="5"/>
  <c r="E131" i="5"/>
  <c r="I121" i="5"/>
  <c r="I126" i="5"/>
  <c r="I131" i="5"/>
  <c r="E116" i="5"/>
  <c r="E122" i="5"/>
  <c r="E137" i="5"/>
  <c r="I127" i="5"/>
  <c r="M114" i="5"/>
  <c r="M118" i="5"/>
  <c r="M128" i="5"/>
  <c r="M142" i="5"/>
  <c r="E132" i="5"/>
  <c r="E138" i="5"/>
  <c r="I116" i="5"/>
  <c r="I122" i="5"/>
  <c r="I137" i="5"/>
  <c r="M115" i="5"/>
  <c r="M123" i="5"/>
  <c r="M130" i="5"/>
  <c r="M134" i="5"/>
  <c r="E117" i="5"/>
  <c r="E133" i="5"/>
  <c r="I132" i="5"/>
  <c r="I138" i="5"/>
  <c r="M119" i="5"/>
  <c r="M120" i="5"/>
  <c r="M135" i="5"/>
  <c r="M140" i="5"/>
  <c r="M143" i="5"/>
  <c r="M121" i="5"/>
  <c r="M126" i="5"/>
  <c r="M131" i="5"/>
  <c r="E129" i="5"/>
  <c r="E136" i="5"/>
  <c r="M116" i="5"/>
  <c r="M127" i="5"/>
  <c r="M129" i="5"/>
  <c r="M138" i="5"/>
  <c r="M132" i="5"/>
  <c r="M117" i="5"/>
  <c r="M133" i="5"/>
  <c r="E139" i="5"/>
  <c r="I125" i="5"/>
  <c r="E125" i="5"/>
  <c r="E141" i="5"/>
  <c r="I139" i="5"/>
  <c r="M124" i="5"/>
  <c r="M139" i="5"/>
  <c r="M122" i="5"/>
  <c r="M137" i="5"/>
  <c r="E127" i="5"/>
  <c r="I129" i="5"/>
  <c r="I141" i="5"/>
  <c r="M125" i="5"/>
  <c r="I117" i="5"/>
  <c r="M136" i="5"/>
  <c r="I133" i="5"/>
  <c r="M141" i="5"/>
  <c r="I136" i="5"/>
  <c r="M144" i="5"/>
  <c r="G147" i="5"/>
  <c r="G157" i="5"/>
  <c r="G159" i="5"/>
  <c r="G161" i="5"/>
  <c r="G165" i="5"/>
  <c r="G170" i="5"/>
  <c r="G175" i="5"/>
  <c r="G186" i="5"/>
  <c r="G189" i="5"/>
  <c r="G148" i="5"/>
  <c r="G149" i="5"/>
  <c r="G151" i="5"/>
  <c r="G162" i="5"/>
  <c r="G176" i="5"/>
  <c r="G182" i="5"/>
  <c r="G163" i="5"/>
  <c r="G166" i="5"/>
  <c r="G171" i="5"/>
  <c r="G180" i="5"/>
  <c r="G183" i="5"/>
  <c r="G190" i="5"/>
  <c r="G158" i="5"/>
  <c r="G174" i="5"/>
  <c r="G177" i="5"/>
  <c r="G184" i="5"/>
  <c r="G191" i="5"/>
  <c r="G150" i="5"/>
  <c r="G152" i="5"/>
  <c r="G155" i="5"/>
  <c r="G169" i="5"/>
  <c r="G178" i="5"/>
  <c r="G181" i="5"/>
  <c r="G187" i="5"/>
  <c r="G160" i="5"/>
  <c r="K154" i="5"/>
  <c r="K164" i="5"/>
  <c r="K172" i="5"/>
  <c r="K185" i="5"/>
  <c r="G164" i="5"/>
  <c r="G185" i="5"/>
  <c r="K150" i="5"/>
  <c r="K152" i="5"/>
  <c r="K155" i="5"/>
  <c r="K169" i="5"/>
  <c r="K178" i="5"/>
  <c r="K181" i="5"/>
  <c r="K187" i="5"/>
  <c r="G173" i="5"/>
  <c r="K160" i="5"/>
  <c r="K168" i="5"/>
  <c r="K179" i="5"/>
  <c r="G156" i="5"/>
  <c r="G167" i="5"/>
  <c r="G179" i="5"/>
  <c r="G188" i="5"/>
  <c r="K148" i="5"/>
  <c r="K149" i="5"/>
  <c r="K151" i="5"/>
  <c r="K162" i="5"/>
  <c r="K176" i="5"/>
  <c r="K182" i="5"/>
  <c r="K174" i="5"/>
  <c r="K177" i="5"/>
  <c r="K184" i="5"/>
  <c r="G146" i="5"/>
  <c r="G172" i="5"/>
  <c r="K153" i="5"/>
  <c r="O158" i="5"/>
  <c r="O174" i="5"/>
  <c r="O177" i="5"/>
  <c r="O184" i="5"/>
  <c r="K165" i="5"/>
  <c r="K170" i="5"/>
  <c r="K175" i="5"/>
  <c r="K186" i="5"/>
  <c r="O154" i="5"/>
  <c r="O164" i="5"/>
  <c r="O172" i="5"/>
  <c r="O185" i="5"/>
  <c r="K166" i="5"/>
  <c r="K171" i="5"/>
  <c r="K180" i="5"/>
  <c r="O150" i="5"/>
  <c r="O152" i="5"/>
  <c r="O155" i="5"/>
  <c r="O169" i="5"/>
  <c r="O178" i="5"/>
  <c r="O181" i="5"/>
  <c r="K158" i="5"/>
  <c r="K191" i="5"/>
  <c r="O146" i="5"/>
  <c r="O153" i="5"/>
  <c r="O156" i="5"/>
  <c r="O167" i="5"/>
  <c r="O173" i="5"/>
  <c r="G154" i="5"/>
  <c r="K147" i="5"/>
  <c r="K157" i="5"/>
  <c r="K159" i="5"/>
  <c r="K161" i="5"/>
  <c r="K189" i="5"/>
  <c r="O147" i="5"/>
  <c r="O157" i="5"/>
  <c r="O159" i="5"/>
  <c r="O161" i="5"/>
  <c r="K146" i="5"/>
  <c r="O163" i="5"/>
  <c r="O183" i="5"/>
  <c r="O182" i="5"/>
  <c r="O148" i="5"/>
  <c r="O179" i="5"/>
  <c r="O189" i="5"/>
  <c r="O165" i="5"/>
  <c r="O170" i="5"/>
  <c r="O175" i="5"/>
  <c r="O190" i="5"/>
  <c r="O180" i="5"/>
  <c r="O176" i="5"/>
  <c r="G168" i="5"/>
  <c r="K163" i="5"/>
  <c r="K183" i="5"/>
  <c r="O149" i="5"/>
  <c r="O186" i="5"/>
  <c r="O191" i="5"/>
  <c r="O171" i="5"/>
  <c r="O151" i="5"/>
  <c r="O168" i="5"/>
  <c r="G153" i="5"/>
  <c r="K156" i="5"/>
  <c r="K167" i="5"/>
  <c r="K188" i="5"/>
  <c r="O166" i="5"/>
  <c r="K190" i="5"/>
  <c r="K173" i="5"/>
  <c r="O160" i="5"/>
  <c r="O187" i="5"/>
  <c r="O162" i="5"/>
  <c r="O188" i="5"/>
  <c r="E160" i="5"/>
  <c r="E168" i="5"/>
  <c r="E179" i="5"/>
  <c r="E147" i="5"/>
  <c r="E157" i="5"/>
  <c r="E159" i="5"/>
  <c r="E161" i="5"/>
  <c r="E165" i="5"/>
  <c r="E170" i="5"/>
  <c r="E175" i="5"/>
  <c r="E186" i="5"/>
  <c r="E189" i="5"/>
  <c r="I147" i="5"/>
  <c r="I157" i="5"/>
  <c r="I159" i="5"/>
  <c r="I161" i="5"/>
  <c r="I165" i="5"/>
  <c r="E148" i="5"/>
  <c r="E149" i="5"/>
  <c r="E151" i="5"/>
  <c r="E162" i="5"/>
  <c r="E176" i="5"/>
  <c r="E182" i="5"/>
  <c r="I148" i="5"/>
  <c r="I149" i="5"/>
  <c r="I151" i="5"/>
  <c r="I162" i="5"/>
  <c r="E163" i="5"/>
  <c r="E166" i="5"/>
  <c r="E171" i="5"/>
  <c r="E180" i="5"/>
  <c r="E183" i="5"/>
  <c r="E190" i="5"/>
  <c r="I163" i="5"/>
  <c r="I166" i="5"/>
  <c r="I171" i="5"/>
  <c r="E158" i="5"/>
  <c r="E174" i="5"/>
  <c r="E177" i="5"/>
  <c r="E184" i="5"/>
  <c r="E191" i="5"/>
  <c r="I158" i="5"/>
  <c r="E154" i="5"/>
  <c r="E164" i="5"/>
  <c r="E172" i="5"/>
  <c r="E185" i="5"/>
  <c r="E150" i="5"/>
  <c r="E152" i="5"/>
  <c r="E155" i="5"/>
  <c r="E169" i="5"/>
  <c r="E178" i="5"/>
  <c r="E181" i="5"/>
  <c r="E187" i="5"/>
  <c r="I150" i="5"/>
  <c r="I152" i="5"/>
  <c r="I155" i="5"/>
  <c r="I169" i="5"/>
  <c r="I170" i="5"/>
  <c r="I185" i="5"/>
  <c r="M154" i="5"/>
  <c r="I154" i="5"/>
  <c r="I172" i="5"/>
  <c r="I178" i="5"/>
  <c r="I181" i="5"/>
  <c r="I187" i="5"/>
  <c r="M150" i="5"/>
  <c r="M152" i="5"/>
  <c r="M155" i="5"/>
  <c r="E156" i="5"/>
  <c r="E167" i="5"/>
  <c r="I168" i="5"/>
  <c r="I179" i="5"/>
  <c r="E173" i="5"/>
  <c r="I160" i="5"/>
  <c r="I176" i="5"/>
  <c r="I182" i="5"/>
  <c r="M148" i="5"/>
  <c r="M149" i="5"/>
  <c r="M151" i="5"/>
  <c r="E146" i="5"/>
  <c r="I191" i="5"/>
  <c r="M161" i="5"/>
  <c r="M171" i="5"/>
  <c r="M180" i="5"/>
  <c r="M183" i="5"/>
  <c r="M190" i="5"/>
  <c r="E153" i="5"/>
  <c r="I173" i="5"/>
  <c r="I188" i="5"/>
  <c r="M146" i="5"/>
  <c r="M156" i="5"/>
  <c r="M162" i="5"/>
  <c r="M166" i="5"/>
  <c r="M174" i="5"/>
  <c r="M177" i="5"/>
  <c r="M184" i="5"/>
  <c r="M191" i="5"/>
  <c r="I189" i="5"/>
  <c r="M147" i="5"/>
  <c r="M157" i="5"/>
  <c r="M163" i="5"/>
  <c r="M172" i="5"/>
  <c r="M185" i="5"/>
  <c r="I164" i="5"/>
  <c r="I183" i="5"/>
  <c r="I190" i="5"/>
  <c r="M159" i="5"/>
  <c r="M169" i="5"/>
  <c r="M178" i="5"/>
  <c r="M181" i="5"/>
  <c r="M187" i="5"/>
  <c r="I153" i="5"/>
  <c r="I174" i="5"/>
  <c r="I177" i="5"/>
  <c r="I184" i="5"/>
  <c r="M164" i="5"/>
  <c r="M167" i="5"/>
  <c r="M173" i="5"/>
  <c r="M188" i="5"/>
  <c r="E188" i="5"/>
  <c r="I175" i="5"/>
  <c r="I186" i="5"/>
  <c r="M170" i="5"/>
  <c r="M175" i="5"/>
  <c r="M186" i="5"/>
  <c r="M189" i="5"/>
  <c r="I156" i="5"/>
  <c r="M182" i="5"/>
  <c r="M165" i="5"/>
  <c r="M153" i="5"/>
  <c r="M168" i="5"/>
  <c r="I180" i="5"/>
  <c r="M176" i="5"/>
  <c r="M160" i="5"/>
  <c r="M179" i="5"/>
  <c r="M158" i="5"/>
  <c r="I167" i="5"/>
  <c r="I146" i="5"/>
  <c r="G196" i="5"/>
  <c r="K192" i="5"/>
  <c r="O196" i="5"/>
  <c r="G199" i="5"/>
  <c r="G200" i="5"/>
  <c r="G202" i="5"/>
  <c r="G194" i="5"/>
  <c r="G197" i="5"/>
  <c r="G201" i="5"/>
  <c r="G192" i="5"/>
  <c r="K196" i="5"/>
  <c r="O192" i="5"/>
  <c r="G145" i="5"/>
  <c r="K195" i="5"/>
  <c r="K200" i="5"/>
  <c r="O195" i="5"/>
  <c r="O202" i="5"/>
  <c r="K193" i="5"/>
  <c r="K197" i="5"/>
  <c r="G195" i="5"/>
  <c r="G193" i="5"/>
  <c r="G198" i="5"/>
  <c r="G203" i="5"/>
  <c r="K202" i="5"/>
  <c r="O193" i="5"/>
  <c r="O201" i="5"/>
  <c r="O203" i="5"/>
  <c r="K201" i="5"/>
  <c r="K203" i="5"/>
  <c r="O197" i="5"/>
  <c r="K198" i="5"/>
  <c r="O194" i="5"/>
  <c r="O198" i="5"/>
  <c r="O200" i="5"/>
  <c r="K145" i="5"/>
  <c r="O199" i="5"/>
  <c r="O145" i="5"/>
  <c r="K199" i="5"/>
  <c r="K194" i="5"/>
  <c r="I194" i="5"/>
  <c r="I197" i="5"/>
  <c r="I200" i="5"/>
  <c r="I201" i="5"/>
  <c r="E145" i="5"/>
  <c r="E195" i="5"/>
  <c r="E198" i="5"/>
  <c r="E196" i="5"/>
  <c r="I192" i="5"/>
  <c r="M196" i="5"/>
  <c r="I193" i="5"/>
  <c r="E199" i="5"/>
  <c r="E194" i="5"/>
  <c r="E197" i="5"/>
  <c r="E200" i="5"/>
  <c r="E201" i="5"/>
  <c r="E192" i="5"/>
  <c r="I198" i="5"/>
  <c r="M195" i="5"/>
  <c r="M202" i="5"/>
  <c r="M193" i="5"/>
  <c r="E193" i="5"/>
  <c r="I202" i="5"/>
  <c r="M192" i="5"/>
  <c r="M201" i="5"/>
  <c r="E202" i="5"/>
  <c r="I199" i="5"/>
  <c r="I203" i="5"/>
  <c r="M197" i="5"/>
  <c r="M203" i="5"/>
  <c r="E203" i="5"/>
  <c r="I195" i="5"/>
  <c r="I145" i="5"/>
  <c r="I196" i="5"/>
  <c r="M194" i="5"/>
  <c r="M198" i="5"/>
  <c r="M200" i="5"/>
  <c r="M145" i="5"/>
  <c r="M199" i="5"/>
  <c r="G206" i="5"/>
  <c r="G208" i="5"/>
  <c r="G211" i="5"/>
  <c r="K210" i="5"/>
  <c r="K214" i="5"/>
  <c r="O206" i="5"/>
  <c r="O208" i="5"/>
  <c r="O211" i="5"/>
  <c r="G209" i="5"/>
  <c r="G212" i="5"/>
  <c r="K205" i="5"/>
  <c r="K215" i="5"/>
  <c r="O209" i="5"/>
  <c r="O212" i="5"/>
  <c r="G210" i="5"/>
  <c r="G214" i="5"/>
  <c r="K206" i="5"/>
  <c r="K208" i="5"/>
  <c r="K211" i="5"/>
  <c r="O210" i="5"/>
  <c r="O214" i="5"/>
  <c r="O207" i="5"/>
  <c r="G207" i="5"/>
  <c r="G205" i="5"/>
  <c r="K204" i="5"/>
  <c r="K213" i="5"/>
  <c r="G215" i="5"/>
  <c r="O204" i="5"/>
  <c r="O205" i="5"/>
  <c r="K207" i="5"/>
  <c r="K209" i="5"/>
  <c r="O213" i="5"/>
  <c r="O215" i="5"/>
  <c r="K212" i="5"/>
  <c r="G204" i="5"/>
  <c r="G213" i="5"/>
  <c r="E204" i="5"/>
  <c r="E213" i="5"/>
  <c r="M204" i="5"/>
  <c r="M213" i="5"/>
  <c r="E209" i="5"/>
  <c r="E212" i="5"/>
  <c r="E207" i="5"/>
  <c r="M207" i="5"/>
  <c r="I204" i="5"/>
  <c r="I213" i="5"/>
  <c r="E205" i="5"/>
  <c r="E215" i="5"/>
  <c r="I209" i="5"/>
  <c r="I212" i="5"/>
  <c r="M205" i="5"/>
  <c r="M215" i="5"/>
  <c r="E206" i="5"/>
  <c r="E208" i="5"/>
  <c r="E211" i="5"/>
  <c r="I210" i="5"/>
  <c r="I214" i="5"/>
  <c r="M206" i="5"/>
  <c r="M208" i="5"/>
  <c r="M211" i="5"/>
  <c r="M214" i="5"/>
  <c r="M209" i="5"/>
  <c r="M210" i="5"/>
  <c r="E210" i="5"/>
  <c r="I211" i="5"/>
  <c r="I215" i="5"/>
  <c r="I205" i="5"/>
  <c r="I208" i="5"/>
  <c r="E214" i="5"/>
  <c r="I206" i="5"/>
  <c r="M212" i="5"/>
  <c r="I207" i="5"/>
  <c r="G221" i="5"/>
  <c r="K217" i="5"/>
  <c r="O221" i="5"/>
  <c r="G223" i="5"/>
  <c r="K220" i="5"/>
  <c r="O220" i="5"/>
  <c r="K224" i="5"/>
  <c r="O216" i="5"/>
  <c r="O223" i="5"/>
  <c r="K218" i="5"/>
  <c r="G218" i="5"/>
  <c r="O218" i="5"/>
  <c r="G219" i="5"/>
  <c r="O219" i="5"/>
  <c r="G224" i="5"/>
  <c r="K216" i="5"/>
  <c r="K219" i="5"/>
  <c r="K222" i="5"/>
  <c r="K223" i="5"/>
  <c r="O224" i="5"/>
  <c r="G217" i="5"/>
  <c r="K221" i="5"/>
  <c r="O217" i="5"/>
  <c r="G220" i="5"/>
  <c r="G216" i="5"/>
  <c r="G222" i="5"/>
  <c r="O222" i="5"/>
  <c r="E218" i="5"/>
  <c r="M218" i="5"/>
  <c r="I223" i="5"/>
  <c r="E220" i="5"/>
  <c r="E216" i="5"/>
  <c r="E219" i="5"/>
  <c r="E222" i="5"/>
  <c r="E223" i="5"/>
  <c r="I224" i="5"/>
  <c r="M216" i="5"/>
  <c r="M219" i="5"/>
  <c r="M222" i="5"/>
  <c r="M223" i="5"/>
  <c r="I216" i="5"/>
  <c r="E217" i="5"/>
  <c r="E221" i="5"/>
  <c r="I217" i="5"/>
  <c r="M221" i="5"/>
  <c r="M217" i="5"/>
  <c r="M220" i="5"/>
  <c r="I220" i="5"/>
  <c r="I218" i="5"/>
  <c r="E224" i="5"/>
  <c r="I219" i="5"/>
  <c r="I222" i="5"/>
  <c r="M224" i="5"/>
  <c r="I221" i="5"/>
  <c r="G225" i="5"/>
  <c r="K225" i="5"/>
  <c r="O225" i="5"/>
  <c r="G226" i="5"/>
  <c r="K226" i="5"/>
  <c r="O226" i="5"/>
  <c r="I225" i="5"/>
  <c r="M225" i="5"/>
  <c r="E225" i="5"/>
  <c r="E226" i="5"/>
  <c r="I226" i="5"/>
  <c r="M226" i="5"/>
  <c r="I26" i="1"/>
  <c r="I10" i="1"/>
  <c r="M235" i="5"/>
  <c r="E245" i="5"/>
  <c r="I24" i="1"/>
  <c r="I8" i="1"/>
  <c r="I233" i="5"/>
  <c r="M229" i="5"/>
  <c r="I228" i="5"/>
  <c r="M6" i="5"/>
  <c r="E237" i="5"/>
  <c r="M253" i="5"/>
  <c r="I245" i="5"/>
  <c r="I232" i="5"/>
  <c r="M227" i="5"/>
  <c r="E247" i="5"/>
  <c r="I82" i="1"/>
  <c r="I66" i="1"/>
  <c r="I50" i="1"/>
  <c r="I34" i="1"/>
  <c r="I18" i="1"/>
  <c r="E6" i="5"/>
  <c r="M234" i="5"/>
  <c r="E227" i="5"/>
  <c r="I80" i="1"/>
  <c r="I64" i="1"/>
  <c r="I48" i="1"/>
  <c r="I32" i="1"/>
  <c r="I16" i="1"/>
  <c r="M841" i="1"/>
  <c r="I238" i="5"/>
  <c r="I231" i="5"/>
  <c r="E252" i="5"/>
  <c r="E239" i="5"/>
  <c r="I248" i="5"/>
  <c r="M252" i="5"/>
  <c r="I244" i="5"/>
  <c r="M247" i="5"/>
  <c r="M250" i="5"/>
  <c r="I239" i="5"/>
  <c r="M254" i="5"/>
  <c r="M248" i="5"/>
  <c r="M241" i="5"/>
  <c r="I247" i="5"/>
  <c r="I249" i="5"/>
  <c r="I240" i="5"/>
  <c r="E251" i="5"/>
  <c r="E243" i="5"/>
  <c r="M239" i="5"/>
  <c r="I251" i="5"/>
  <c r="M249" i="5"/>
  <c r="M240" i="5"/>
  <c r="I253" i="5"/>
  <c r="I246" i="5"/>
  <c r="E253" i="5"/>
  <c r="E244" i="5"/>
  <c r="E242" i="5"/>
  <c r="M245" i="5"/>
  <c r="I242" i="5"/>
  <c r="E240" i="5"/>
  <c r="E250" i="5"/>
  <c r="E241" i="5"/>
  <c r="M242" i="5"/>
  <c r="I243" i="5"/>
  <c r="M251" i="5"/>
  <c r="E254" i="5"/>
  <c r="E248" i="5"/>
  <c r="M244" i="5"/>
  <c r="I250" i="5"/>
  <c r="I252" i="5"/>
  <c r="E249" i="5"/>
  <c r="E246" i="5"/>
  <c r="O250" i="5"/>
  <c r="O245" i="5"/>
  <c r="O248" i="5"/>
  <c r="O254" i="5"/>
  <c r="O244" i="5"/>
  <c r="B6" i="3"/>
  <c r="G237" i="5"/>
  <c r="G233" i="5"/>
  <c r="G227" i="5"/>
  <c r="K229" i="5"/>
  <c r="O241" i="5"/>
  <c r="G234" i="5"/>
  <c r="G231" i="5"/>
  <c r="G230" i="5"/>
  <c r="K227" i="5"/>
  <c r="K231" i="5"/>
  <c r="O230" i="5"/>
  <c r="K232" i="5"/>
  <c r="K237" i="5"/>
  <c r="O233" i="5"/>
  <c r="O237" i="5"/>
  <c r="G238" i="5"/>
  <c r="G232" i="5"/>
  <c r="G229" i="5"/>
  <c r="K228" i="5"/>
  <c r="O227" i="5"/>
  <c r="O229" i="5"/>
  <c r="K233" i="5"/>
  <c r="K236" i="5"/>
  <c r="K238" i="5"/>
  <c r="O232" i="5"/>
  <c r="O236" i="5"/>
  <c r="O238" i="5"/>
  <c r="G235" i="5"/>
  <c r="G228" i="5"/>
  <c r="G6" i="5"/>
  <c r="K230" i="5"/>
  <c r="O231" i="5"/>
  <c r="K235" i="5"/>
  <c r="G308" i="5"/>
  <c r="K234" i="5"/>
  <c r="O6" i="5"/>
  <c r="K308" i="5"/>
  <c r="O234" i="5"/>
  <c r="O308" i="5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841" i="1"/>
  <c r="K6" i="5"/>
  <c r="O228" i="5"/>
  <c r="O8" i="1"/>
  <c r="O13" i="1"/>
  <c r="O19" i="1"/>
  <c r="O24" i="1"/>
  <c r="O29" i="1"/>
  <c r="O35" i="1"/>
  <c r="O40" i="1"/>
  <c r="O45" i="1"/>
  <c r="O51" i="1"/>
  <c r="O56" i="1"/>
  <c r="O61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10" i="1"/>
  <c r="O214" i="1"/>
  <c r="O218" i="1"/>
  <c r="O222" i="1"/>
  <c r="O226" i="1"/>
  <c r="O230" i="1"/>
  <c r="O234" i="1"/>
  <c r="O238" i="1"/>
  <c r="O242" i="1"/>
  <c r="O246" i="1"/>
  <c r="O250" i="1"/>
  <c r="O254" i="1"/>
  <c r="O258" i="1"/>
  <c r="O262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O324" i="1"/>
  <c r="O328" i="1"/>
  <c r="O332" i="1"/>
  <c r="O336" i="1"/>
  <c r="O340" i="1"/>
  <c r="O344" i="1"/>
  <c r="O348" i="1"/>
  <c r="O352" i="1"/>
  <c r="O356" i="1"/>
  <c r="O360" i="1"/>
  <c r="O364" i="1"/>
  <c r="O368" i="1"/>
  <c r="O372" i="1"/>
  <c r="O376" i="1"/>
  <c r="O380" i="1"/>
  <c r="O384" i="1"/>
  <c r="O388" i="1"/>
  <c r="O392" i="1"/>
  <c r="O396" i="1"/>
  <c r="O400" i="1"/>
  <c r="O404" i="1"/>
  <c r="O408" i="1"/>
  <c r="O412" i="1"/>
  <c r="O416" i="1"/>
  <c r="O420" i="1"/>
  <c r="O424" i="1"/>
  <c r="O428" i="1"/>
  <c r="O432" i="1"/>
  <c r="O436" i="1"/>
  <c r="O440" i="1"/>
  <c r="O444" i="1"/>
  <c r="O448" i="1"/>
  <c r="O452" i="1"/>
  <c r="O456" i="1"/>
  <c r="O460" i="1"/>
  <c r="O464" i="1"/>
  <c r="O468" i="1"/>
  <c r="O472" i="1"/>
  <c r="O476" i="1"/>
  <c r="O480" i="1"/>
  <c r="O484" i="1"/>
  <c r="O488" i="1"/>
  <c r="O494" i="1"/>
  <c r="O498" i="1"/>
  <c r="O502" i="1"/>
  <c r="O506" i="1"/>
  <c r="O510" i="1"/>
  <c r="O514" i="1"/>
  <c r="O518" i="1"/>
  <c r="O521" i="1"/>
  <c r="O525" i="1"/>
  <c r="O529" i="1"/>
  <c r="O533" i="1"/>
  <c r="O537" i="1"/>
  <c r="O541" i="1"/>
  <c r="O545" i="1"/>
  <c r="O549" i="1"/>
  <c r="O553" i="1"/>
  <c r="O557" i="1"/>
  <c r="O561" i="1"/>
  <c r="O565" i="1"/>
  <c r="O569" i="1"/>
  <c r="O573" i="1"/>
  <c r="O577" i="1"/>
  <c r="O581" i="1"/>
  <c r="O585" i="1"/>
  <c r="O589" i="1"/>
  <c r="O593" i="1"/>
  <c r="O597" i="1"/>
  <c r="O601" i="1"/>
  <c r="O605" i="1"/>
  <c r="O609" i="1"/>
  <c r="O613" i="1"/>
  <c r="O617" i="1"/>
  <c r="O621" i="1"/>
  <c r="O625" i="1"/>
  <c r="O629" i="1"/>
  <c r="O633" i="1"/>
  <c r="O637" i="1"/>
  <c r="O641" i="1"/>
  <c r="O645" i="1"/>
  <c r="O649" i="1"/>
  <c r="O653" i="1"/>
  <c r="O657" i="1"/>
  <c r="O661" i="1"/>
  <c r="O665" i="1"/>
  <c r="O669" i="1"/>
  <c r="O673" i="1"/>
  <c r="O677" i="1"/>
  <c r="O681" i="1"/>
  <c r="O685" i="1"/>
  <c r="O689" i="1"/>
  <c r="O693" i="1"/>
  <c r="O697" i="1"/>
  <c r="O701" i="1"/>
  <c r="O708" i="1"/>
  <c r="O712" i="1"/>
  <c r="O716" i="1"/>
  <c r="O720" i="1"/>
  <c r="O724" i="1"/>
  <c r="O728" i="1"/>
  <c r="O732" i="1"/>
  <c r="O736" i="1"/>
  <c r="O740" i="1"/>
  <c r="O744" i="1"/>
  <c r="O748" i="1"/>
  <c r="O752" i="1"/>
  <c r="O756" i="1"/>
  <c r="O760" i="1"/>
  <c r="O764" i="1"/>
  <c r="O768" i="1"/>
  <c r="O772" i="1"/>
  <c r="O776" i="1"/>
  <c r="O780" i="1"/>
  <c r="O784" i="1"/>
  <c r="O788" i="1"/>
  <c r="O792" i="1"/>
  <c r="O796" i="1"/>
  <c r="O800" i="1"/>
  <c r="O804" i="1"/>
  <c r="O807" i="1"/>
  <c r="O811" i="1"/>
  <c r="O815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7" i="1"/>
  <c r="K211" i="1"/>
  <c r="K215" i="1"/>
  <c r="K219" i="1"/>
  <c r="K223" i="1"/>
  <c r="K227" i="1"/>
  <c r="K231" i="1"/>
  <c r="K235" i="1"/>
  <c r="K239" i="1"/>
  <c r="K243" i="1"/>
  <c r="K247" i="1"/>
  <c r="K251" i="1"/>
  <c r="K255" i="1"/>
  <c r="K259" i="1"/>
  <c r="K263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5" i="1"/>
  <c r="K499" i="1"/>
  <c r="K503" i="1"/>
  <c r="K507" i="1"/>
  <c r="K511" i="1"/>
  <c r="K515" i="1"/>
  <c r="K519" i="1"/>
  <c r="K522" i="1"/>
  <c r="K526" i="1"/>
  <c r="K530" i="1"/>
  <c r="K534" i="1"/>
  <c r="K538" i="1"/>
  <c r="K542" i="1"/>
  <c r="K546" i="1"/>
  <c r="K550" i="1"/>
  <c r="K554" i="1"/>
  <c r="K558" i="1"/>
  <c r="K562" i="1"/>
  <c r="K566" i="1"/>
  <c r="K570" i="1"/>
  <c r="K574" i="1"/>
  <c r="K578" i="1"/>
  <c r="K582" i="1"/>
  <c r="K586" i="1"/>
  <c r="K590" i="1"/>
  <c r="K594" i="1"/>
  <c r="K598" i="1"/>
  <c r="K602" i="1"/>
  <c r="K606" i="1"/>
  <c r="K610" i="1"/>
  <c r="K614" i="1"/>
  <c r="K618" i="1"/>
  <c r="K622" i="1"/>
  <c r="K626" i="1"/>
  <c r="K630" i="1"/>
  <c r="K634" i="1"/>
  <c r="K638" i="1"/>
  <c r="K642" i="1"/>
  <c r="K646" i="1"/>
  <c r="K650" i="1"/>
  <c r="K654" i="1"/>
  <c r="K658" i="1"/>
  <c r="K662" i="1"/>
  <c r="K666" i="1"/>
  <c r="K670" i="1"/>
  <c r="K674" i="1"/>
  <c r="K678" i="1"/>
  <c r="K682" i="1"/>
  <c r="K686" i="1"/>
  <c r="K690" i="1"/>
  <c r="K694" i="1"/>
  <c r="K698" i="1"/>
  <c r="K702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8" i="1"/>
  <c r="K812" i="1"/>
  <c r="K816" i="1"/>
  <c r="G236" i="5"/>
  <c r="O235" i="5"/>
  <c r="O9" i="1"/>
  <c r="O15" i="1"/>
  <c r="O20" i="1"/>
  <c r="O25" i="1"/>
  <c r="O31" i="1"/>
  <c r="O36" i="1"/>
  <c r="O41" i="1"/>
  <c r="O47" i="1"/>
  <c r="O52" i="1"/>
  <c r="O57" i="1"/>
  <c r="O63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O333" i="1"/>
  <c r="O337" i="1"/>
  <c r="O341" i="1"/>
  <c r="O345" i="1"/>
  <c r="O349" i="1"/>
  <c r="O353" i="1"/>
  <c r="O357" i="1"/>
  <c r="O361" i="1"/>
  <c r="O365" i="1"/>
  <c r="O369" i="1"/>
  <c r="O373" i="1"/>
  <c r="O377" i="1"/>
  <c r="O381" i="1"/>
  <c r="O385" i="1"/>
  <c r="O389" i="1"/>
  <c r="O393" i="1"/>
  <c r="O397" i="1"/>
  <c r="O401" i="1"/>
  <c r="O405" i="1"/>
  <c r="O409" i="1"/>
  <c r="O413" i="1"/>
  <c r="O417" i="1"/>
  <c r="O421" i="1"/>
  <c r="O425" i="1"/>
  <c r="O429" i="1"/>
  <c r="O433" i="1"/>
  <c r="O437" i="1"/>
  <c r="O441" i="1"/>
  <c r="O445" i="1"/>
  <c r="O449" i="1"/>
  <c r="O453" i="1"/>
  <c r="O457" i="1"/>
  <c r="O461" i="1"/>
  <c r="O465" i="1"/>
  <c r="O469" i="1"/>
  <c r="O473" i="1"/>
  <c r="O477" i="1"/>
  <c r="O481" i="1"/>
  <c r="O485" i="1"/>
  <c r="O489" i="1"/>
  <c r="O495" i="1"/>
  <c r="O499" i="1"/>
  <c r="O503" i="1"/>
  <c r="O507" i="1"/>
  <c r="O511" i="1"/>
  <c r="O515" i="1"/>
  <c r="O519" i="1"/>
  <c r="O522" i="1"/>
  <c r="O526" i="1"/>
  <c r="O530" i="1"/>
  <c r="O534" i="1"/>
  <c r="O538" i="1"/>
  <c r="O542" i="1"/>
  <c r="O546" i="1"/>
  <c r="O550" i="1"/>
  <c r="O554" i="1"/>
  <c r="O558" i="1"/>
  <c r="O562" i="1"/>
  <c r="O566" i="1"/>
  <c r="O570" i="1"/>
  <c r="O574" i="1"/>
  <c r="O578" i="1"/>
  <c r="O582" i="1"/>
  <c r="O586" i="1"/>
  <c r="O590" i="1"/>
  <c r="O594" i="1"/>
  <c r="O598" i="1"/>
  <c r="O602" i="1"/>
  <c r="O606" i="1"/>
  <c r="O610" i="1"/>
  <c r="O614" i="1"/>
  <c r="O618" i="1"/>
  <c r="O622" i="1"/>
  <c r="O626" i="1"/>
  <c r="O630" i="1"/>
  <c r="O634" i="1"/>
  <c r="O638" i="1"/>
  <c r="O642" i="1"/>
  <c r="O646" i="1"/>
  <c r="O650" i="1"/>
  <c r="O654" i="1"/>
  <c r="O658" i="1"/>
  <c r="O662" i="1"/>
  <c r="O666" i="1"/>
  <c r="O670" i="1"/>
  <c r="O674" i="1"/>
  <c r="O678" i="1"/>
  <c r="O682" i="1"/>
  <c r="O686" i="1"/>
  <c r="O690" i="1"/>
  <c r="O694" i="1"/>
  <c r="O698" i="1"/>
  <c r="O702" i="1"/>
  <c r="O705" i="1"/>
  <c r="O709" i="1"/>
  <c r="O713" i="1"/>
  <c r="O717" i="1"/>
  <c r="O721" i="1"/>
  <c r="O725" i="1"/>
  <c r="O729" i="1"/>
  <c r="O733" i="1"/>
  <c r="O737" i="1"/>
  <c r="O741" i="1"/>
  <c r="O745" i="1"/>
  <c r="O749" i="1"/>
  <c r="O753" i="1"/>
  <c r="O757" i="1"/>
  <c r="O761" i="1"/>
  <c r="O765" i="1"/>
  <c r="O769" i="1"/>
  <c r="O773" i="1"/>
  <c r="O777" i="1"/>
  <c r="O781" i="1"/>
  <c r="O785" i="1"/>
  <c r="O789" i="1"/>
  <c r="O793" i="1"/>
  <c r="O797" i="1"/>
  <c r="O801" i="1"/>
  <c r="O805" i="1"/>
  <c r="O808" i="1"/>
  <c r="O812" i="1"/>
  <c r="O816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90" i="1"/>
  <c r="K394" i="1"/>
  <c r="K398" i="1"/>
  <c r="K402" i="1"/>
  <c r="K406" i="1"/>
  <c r="K410" i="1"/>
  <c r="K414" i="1"/>
  <c r="K418" i="1"/>
  <c r="K422" i="1"/>
  <c r="K426" i="1"/>
  <c r="K430" i="1"/>
  <c r="K434" i="1"/>
  <c r="K438" i="1"/>
  <c r="K442" i="1"/>
  <c r="K446" i="1"/>
  <c r="K450" i="1"/>
  <c r="K454" i="1"/>
  <c r="K458" i="1"/>
  <c r="K462" i="1"/>
  <c r="K466" i="1"/>
  <c r="K470" i="1"/>
  <c r="K474" i="1"/>
  <c r="K478" i="1"/>
  <c r="K482" i="1"/>
  <c r="K486" i="1"/>
  <c r="K490" i="1"/>
  <c r="K492" i="1"/>
  <c r="K496" i="1"/>
  <c r="K500" i="1"/>
  <c r="K504" i="1"/>
  <c r="K508" i="1"/>
  <c r="K512" i="1"/>
  <c r="K516" i="1"/>
  <c r="K523" i="1"/>
  <c r="K527" i="1"/>
  <c r="K531" i="1"/>
  <c r="K535" i="1"/>
  <c r="K539" i="1"/>
  <c r="K543" i="1"/>
  <c r="K547" i="1"/>
  <c r="K551" i="1"/>
  <c r="K555" i="1"/>
  <c r="K559" i="1"/>
  <c r="K563" i="1"/>
  <c r="K567" i="1"/>
  <c r="K571" i="1"/>
  <c r="K575" i="1"/>
  <c r="K579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6" i="1"/>
  <c r="K710" i="1"/>
  <c r="K714" i="1"/>
  <c r="K718" i="1"/>
  <c r="K722" i="1"/>
  <c r="K726" i="1"/>
  <c r="K730" i="1"/>
  <c r="K734" i="1"/>
  <c r="K738" i="1"/>
  <c r="K742" i="1"/>
  <c r="K746" i="1"/>
  <c r="K750" i="1"/>
  <c r="K754" i="1"/>
  <c r="K758" i="1"/>
  <c r="K762" i="1"/>
  <c r="K766" i="1"/>
  <c r="K770" i="1"/>
  <c r="K774" i="1"/>
  <c r="K778" i="1"/>
  <c r="K782" i="1"/>
  <c r="K786" i="1"/>
  <c r="K790" i="1"/>
  <c r="K794" i="1"/>
  <c r="K798" i="1"/>
  <c r="K802" i="1"/>
  <c r="K809" i="1"/>
  <c r="K813" i="1"/>
  <c r="K817" i="1"/>
  <c r="K6" i="1"/>
  <c r="K841" i="1"/>
  <c r="O11" i="1"/>
  <c r="O16" i="1"/>
  <c r="O21" i="1"/>
  <c r="O27" i="1"/>
  <c r="O32" i="1"/>
  <c r="O37" i="1"/>
  <c r="O43" i="1"/>
  <c r="O48" i="1"/>
  <c r="O53" i="1"/>
  <c r="O59" i="1"/>
  <c r="O64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0" i="1"/>
  <c r="O266" i="1"/>
  <c r="O270" i="1"/>
  <c r="O274" i="1"/>
  <c r="O278" i="1"/>
  <c r="O282" i="1"/>
  <c r="O286" i="1"/>
  <c r="O290" i="1"/>
  <c r="O294" i="1"/>
  <c r="O298" i="1"/>
  <c r="O302" i="1"/>
  <c r="O306" i="1"/>
  <c r="O310" i="1"/>
  <c r="O314" i="1"/>
  <c r="O318" i="1"/>
  <c r="O322" i="1"/>
  <c r="O326" i="1"/>
  <c r="O330" i="1"/>
  <c r="O334" i="1"/>
  <c r="O338" i="1"/>
  <c r="O342" i="1"/>
  <c r="O346" i="1"/>
  <c r="O350" i="1"/>
  <c r="O354" i="1"/>
  <c r="O358" i="1"/>
  <c r="O362" i="1"/>
  <c r="O366" i="1"/>
  <c r="O370" i="1"/>
  <c r="O374" i="1"/>
  <c r="O378" i="1"/>
  <c r="O382" i="1"/>
  <c r="O386" i="1"/>
  <c r="O390" i="1"/>
  <c r="O394" i="1"/>
  <c r="O398" i="1"/>
  <c r="O402" i="1"/>
  <c r="O406" i="1"/>
  <c r="O410" i="1"/>
  <c r="O414" i="1"/>
  <c r="O418" i="1"/>
  <c r="O422" i="1"/>
  <c r="O426" i="1"/>
  <c r="O430" i="1"/>
  <c r="O434" i="1"/>
  <c r="O438" i="1"/>
  <c r="O442" i="1"/>
  <c r="O446" i="1"/>
  <c r="O450" i="1"/>
  <c r="O454" i="1"/>
  <c r="O458" i="1"/>
  <c r="O462" i="1"/>
  <c r="O466" i="1"/>
  <c r="O470" i="1"/>
  <c r="O474" i="1"/>
  <c r="O478" i="1"/>
  <c r="O482" i="1"/>
  <c r="O486" i="1"/>
  <c r="O490" i="1"/>
  <c r="O492" i="1"/>
  <c r="O496" i="1"/>
  <c r="O500" i="1"/>
  <c r="O504" i="1"/>
  <c r="O508" i="1"/>
  <c r="O512" i="1"/>
  <c r="O516" i="1"/>
  <c r="O523" i="1"/>
  <c r="O527" i="1"/>
  <c r="O531" i="1"/>
  <c r="O535" i="1"/>
  <c r="O539" i="1"/>
  <c r="O543" i="1"/>
  <c r="O547" i="1"/>
  <c r="O551" i="1"/>
  <c r="O555" i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635" i="1"/>
  <c r="O639" i="1"/>
  <c r="O643" i="1"/>
  <c r="O647" i="1"/>
  <c r="O651" i="1"/>
  <c r="O655" i="1"/>
  <c r="O659" i="1"/>
  <c r="O663" i="1"/>
  <c r="O667" i="1"/>
  <c r="O671" i="1"/>
  <c r="O675" i="1"/>
  <c r="O679" i="1"/>
  <c r="O683" i="1"/>
  <c r="O687" i="1"/>
  <c r="O691" i="1"/>
  <c r="O695" i="1"/>
  <c r="O699" i="1"/>
  <c r="O703" i="1"/>
  <c r="O706" i="1"/>
  <c r="O710" i="1"/>
  <c r="O714" i="1"/>
  <c r="O718" i="1"/>
  <c r="O722" i="1"/>
  <c r="O726" i="1"/>
  <c r="O730" i="1"/>
  <c r="O734" i="1"/>
  <c r="O738" i="1"/>
  <c r="O742" i="1"/>
  <c r="O746" i="1"/>
  <c r="O750" i="1"/>
  <c r="O754" i="1"/>
  <c r="O758" i="1"/>
  <c r="O762" i="1"/>
  <c r="O766" i="1"/>
  <c r="O770" i="1"/>
  <c r="O774" i="1"/>
  <c r="O778" i="1"/>
  <c r="O782" i="1"/>
  <c r="O786" i="1"/>
  <c r="O790" i="1"/>
  <c r="O794" i="1"/>
  <c r="O798" i="1"/>
  <c r="O802" i="1"/>
  <c r="O809" i="1"/>
  <c r="O813" i="1"/>
  <c r="O817" i="1"/>
  <c r="O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09" i="1"/>
  <c r="K213" i="1"/>
  <c r="K217" i="1"/>
  <c r="K221" i="1"/>
  <c r="K225" i="1"/>
  <c r="K229" i="1"/>
  <c r="K233" i="1"/>
  <c r="K237" i="1"/>
  <c r="K241" i="1"/>
  <c r="K245" i="1"/>
  <c r="K249" i="1"/>
  <c r="K253" i="1"/>
  <c r="K257" i="1"/>
  <c r="K261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K331" i="1"/>
  <c r="K335" i="1"/>
  <c r="K339" i="1"/>
  <c r="K343" i="1"/>
  <c r="K347" i="1"/>
  <c r="K351" i="1"/>
  <c r="K355" i="1"/>
  <c r="K359" i="1"/>
  <c r="K363" i="1"/>
  <c r="K367" i="1"/>
  <c r="K371" i="1"/>
  <c r="K375" i="1"/>
  <c r="K379" i="1"/>
  <c r="K383" i="1"/>
  <c r="K387" i="1"/>
  <c r="K391" i="1"/>
  <c r="K395" i="1"/>
  <c r="K399" i="1"/>
  <c r="K403" i="1"/>
  <c r="K407" i="1"/>
  <c r="K411" i="1"/>
  <c r="K415" i="1"/>
  <c r="K419" i="1"/>
  <c r="K423" i="1"/>
  <c r="K427" i="1"/>
  <c r="K431" i="1"/>
  <c r="K435" i="1"/>
  <c r="K439" i="1"/>
  <c r="K443" i="1"/>
  <c r="K447" i="1"/>
  <c r="K451" i="1"/>
  <c r="K455" i="1"/>
  <c r="K459" i="1"/>
  <c r="K463" i="1"/>
  <c r="K467" i="1"/>
  <c r="K471" i="1"/>
  <c r="K475" i="1"/>
  <c r="K479" i="1"/>
  <c r="K483" i="1"/>
  <c r="K487" i="1"/>
  <c r="K491" i="1"/>
  <c r="K493" i="1"/>
  <c r="K497" i="1"/>
  <c r="K501" i="1"/>
  <c r="K505" i="1"/>
  <c r="K509" i="1"/>
  <c r="K513" i="1"/>
  <c r="K517" i="1"/>
  <c r="K520" i="1"/>
  <c r="K524" i="1"/>
  <c r="K528" i="1"/>
  <c r="K532" i="1"/>
  <c r="K536" i="1"/>
  <c r="K540" i="1"/>
  <c r="K544" i="1"/>
  <c r="K548" i="1"/>
  <c r="K552" i="1"/>
  <c r="K556" i="1"/>
  <c r="K560" i="1"/>
  <c r="K564" i="1"/>
  <c r="K568" i="1"/>
  <c r="K572" i="1"/>
  <c r="K576" i="1"/>
  <c r="K580" i="1"/>
  <c r="K584" i="1"/>
  <c r="K588" i="1"/>
  <c r="K592" i="1"/>
  <c r="K596" i="1"/>
  <c r="K600" i="1"/>
  <c r="K604" i="1"/>
  <c r="K608" i="1"/>
  <c r="K612" i="1"/>
  <c r="K616" i="1"/>
  <c r="K620" i="1"/>
  <c r="K624" i="1"/>
  <c r="K628" i="1"/>
  <c r="K632" i="1"/>
  <c r="K636" i="1"/>
  <c r="K640" i="1"/>
  <c r="K644" i="1"/>
  <c r="K648" i="1"/>
  <c r="K652" i="1"/>
  <c r="K656" i="1"/>
  <c r="K660" i="1"/>
  <c r="K664" i="1"/>
  <c r="K668" i="1"/>
  <c r="K672" i="1"/>
  <c r="K676" i="1"/>
  <c r="K680" i="1"/>
  <c r="K684" i="1"/>
  <c r="K688" i="1"/>
  <c r="K692" i="1"/>
  <c r="K696" i="1"/>
  <c r="K700" i="1"/>
  <c r="K704" i="1"/>
  <c r="K707" i="1"/>
  <c r="K711" i="1"/>
  <c r="K715" i="1"/>
  <c r="K719" i="1"/>
  <c r="K723" i="1"/>
  <c r="K727" i="1"/>
  <c r="K731" i="1"/>
  <c r="K735" i="1"/>
  <c r="K739" i="1"/>
  <c r="K743" i="1"/>
  <c r="K747" i="1"/>
  <c r="K751" i="1"/>
  <c r="K755" i="1"/>
  <c r="K759" i="1"/>
  <c r="K763" i="1"/>
  <c r="K767" i="1"/>
  <c r="K771" i="1"/>
  <c r="K775" i="1"/>
  <c r="K779" i="1"/>
  <c r="K783" i="1"/>
  <c r="K787" i="1"/>
  <c r="K791" i="1"/>
  <c r="K795" i="1"/>
  <c r="K799" i="1"/>
  <c r="K803" i="1"/>
  <c r="K806" i="1"/>
  <c r="K810" i="1"/>
  <c r="K814" i="1"/>
  <c r="O7" i="1"/>
  <c r="O28" i="1"/>
  <c r="O49" i="1"/>
  <c r="O70" i="1"/>
  <c r="O86" i="1"/>
  <c r="O102" i="1"/>
  <c r="O118" i="1"/>
  <c r="O134" i="1"/>
  <c r="O150" i="1"/>
  <c r="O166" i="1"/>
  <c r="O182" i="1"/>
  <c r="O198" i="1"/>
  <c r="O213" i="1"/>
  <c r="O229" i="1"/>
  <c r="O245" i="1"/>
  <c r="O261" i="1"/>
  <c r="O275" i="1"/>
  <c r="O291" i="1"/>
  <c r="O307" i="1"/>
  <c r="O323" i="1"/>
  <c r="O339" i="1"/>
  <c r="O355" i="1"/>
  <c r="O371" i="1"/>
  <c r="O387" i="1"/>
  <c r="O403" i="1"/>
  <c r="O419" i="1"/>
  <c r="O435" i="1"/>
  <c r="O451" i="1"/>
  <c r="O467" i="1"/>
  <c r="O483" i="1"/>
  <c r="O497" i="1"/>
  <c r="O513" i="1"/>
  <c r="O528" i="1"/>
  <c r="O544" i="1"/>
  <c r="O560" i="1"/>
  <c r="O576" i="1"/>
  <c r="O592" i="1"/>
  <c r="O608" i="1"/>
  <c r="O624" i="1"/>
  <c r="O640" i="1"/>
  <c r="O656" i="1"/>
  <c r="O672" i="1"/>
  <c r="O688" i="1"/>
  <c r="O704" i="1"/>
  <c r="O719" i="1"/>
  <c r="O735" i="1"/>
  <c r="O751" i="1"/>
  <c r="O767" i="1"/>
  <c r="O783" i="1"/>
  <c r="O799" i="1"/>
  <c r="O814" i="1"/>
  <c r="K19" i="1"/>
  <c r="K35" i="1"/>
  <c r="K51" i="1"/>
  <c r="K67" i="1"/>
  <c r="K83" i="1"/>
  <c r="K99" i="1"/>
  <c r="K115" i="1"/>
  <c r="K131" i="1"/>
  <c r="K147" i="1"/>
  <c r="K163" i="1"/>
  <c r="K179" i="1"/>
  <c r="K195" i="1"/>
  <c r="K210" i="1"/>
  <c r="K226" i="1"/>
  <c r="K242" i="1"/>
  <c r="K258" i="1"/>
  <c r="K272" i="1"/>
  <c r="K288" i="1"/>
  <c r="K304" i="1"/>
  <c r="K320" i="1"/>
  <c r="K336" i="1"/>
  <c r="K352" i="1"/>
  <c r="K368" i="1"/>
  <c r="K384" i="1"/>
  <c r="K400" i="1"/>
  <c r="K416" i="1"/>
  <c r="K432" i="1"/>
  <c r="K448" i="1"/>
  <c r="K464" i="1"/>
  <c r="K480" i="1"/>
  <c r="K494" i="1"/>
  <c r="K510" i="1"/>
  <c r="K525" i="1"/>
  <c r="K541" i="1"/>
  <c r="K557" i="1"/>
  <c r="K573" i="1"/>
  <c r="K589" i="1"/>
  <c r="K605" i="1"/>
  <c r="K621" i="1"/>
  <c r="K637" i="1"/>
  <c r="K653" i="1"/>
  <c r="K669" i="1"/>
  <c r="K685" i="1"/>
  <c r="K701" i="1"/>
  <c r="K716" i="1"/>
  <c r="K732" i="1"/>
  <c r="K748" i="1"/>
  <c r="K764" i="1"/>
  <c r="K780" i="1"/>
  <c r="K796" i="1"/>
  <c r="K811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487" i="1"/>
  <c r="G491" i="1"/>
  <c r="G493" i="1"/>
  <c r="G497" i="1"/>
  <c r="G501" i="1"/>
  <c r="G505" i="1"/>
  <c r="G509" i="1"/>
  <c r="G513" i="1"/>
  <c r="G517" i="1"/>
  <c r="G520" i="1"/>
  <c r="G524" i="1"/>
  <c r="G528" i="1"/>
  <c r="G532" i="1"/>
  <c r="G536" i="1"/>
  <c r="G540" i="1"/>
  <c r="G544" i="1"/>
  <c r="G548" i="1"/>
  <c r="G552" i="1"/>
  <c r="G556" i="1"/>
  <c r="G560" i="1"/>
  <c r="G564" i="1"/>
  <c r="G568" i="1"/>
  <c r="G572" i="1"/>
  <c r="G576" i="1"/>
  <c r="G580" i="1"/>
  <c r="G584" i="1"/>
  <c r="G588" i="1"/>
  <c r="G592" i="1"/>
  <c r="G596" i="1"/>
  <c r="G600" i="1"/>
  <c r="G604" i="1"/>
  <c r="G608" i="1"/>
  <c r="G612" i="1"/>
  <c r="G616" i="1"/>
  <c r="G620" i="1"/>
  <c r="G624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6" i="1"/>
  <c r="G700" i="1"/>
  <c r="G704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3" i="1"/>
  <c r="G767" i="1"/>
  <c r="G771" i="1"/>
  <c r="G775" i="1"/>
  <c r="G779" i="1"/>
  <c r="G783" i="1"/>
  <c r="G787" i="1"/>
  <c r="G791" i="1"/>
  <c r="G795" i="1"/>
  <c r="G799" i="1"/>
  <c r="G803" i="1"/>
  <c r="G806" i="1"/>
  <c r="G810" i="1"/>
  <c r="G814" i="1"/>
  <c r="G52" i="1"/>
  <c r="G48" i="1"/>
  <c r="G44" i="1"/>
  <c r="G40" i="1"/>
  <c r="G36" i="1"/>
  <c r="G32" i="1"/>
  <c r="G8" i="1"/>
  <c r="G12" i="1"/>
  <c r="G16" i="1"/>
  <c r="G20" i="1"/>
  <c r="G24" i="1"/>
  <c r="G28" i="1"/>
  <c r="O12" i="1"/>
  <c r="O33" i="1"/>
  <c r="O55" i="1"/>
  <c r="O74" i="1"/>
  <c r="O90" i="1"/>
  <c r="O106" i="1"/>
  <c r="O122" i="1"/>
  <c r="O138" i="1"/>
  <c r="O154" i="1"/>
  <c r="O170" i="1"/>
  <c r="O186" i="1"/>
  <c r="O202" i="1"/>
  <c r="O217" i="1"/>
  <c r="O233" i="1"/>
  <c r="O249" i="1"/>
  <c r="O279" i="1"/>
  <c r="O295" i="1"/>
  <c r="O311" i="1"/>
  <c r="O327" i="1"/>
  <c r="O343" i="1"/>
  <c r="O359" i="1"/>
  <c r="O375" i="1"/>
  <c r="O391" i="1"/>
  <c r="O407" i="1"/>
  <c r="O423" i="1"/>
  <c r="O439" i="1"/>
  <c r="O455" i="1"/>
  <c r="O471" i="1"/>
  <c r="O487" i="1"/>
  <c r="O501" i="1"/>
  <c r="O517" i="1"/>
  <c r="O532" i="1"/>
  <c r="O548" i="1"/>
  <c r="O564" i="1"/>
  <c r="O580" i="1"/>
  <c r="O596" i="1"/>
  <c r="O612" i="1"/>
  <c r="O628" i="1"/>
  <c r="O644" i="1"/>
  <c r="O660" i="1"/>
  <c r="O676" i="1"/>
  <c r="O692" i="1"/>
  <c r="O707" i="1"/>
  <c r="O723" i="1"/>
  <c r="O739" i="1"/>
  <c r="O755" i="1"/>
  <c r="O771" i="1"/>
  <c r="O787" i="1"/>
  <c r="O803" i="1"/>
  <c r="K7" i="1"/>
  <c r="K23" i="1"/>
  <c r="K39" i="1"/>
  <c r="K55" i="1"/>
  <c r="K71" i="1"/>
  <c r="K87" i="1"/>
  <c r="K103" i="1"/>
  <c r="K119" i="1"/>
  <c r="K135" i="1"/>
  <c r="K151" i="1"/>
  <c r="K167" i="1"/>
  <c r="K183" i="1"/>
  <c r="K199" i="1"/>
  <c r="K214" i="1"/>
  <c r="K230" i="1"/>
  <c r="K246" i="1"/>
  <c r="K262" i="1"/>
  <c r="K276" i="1"/>
  <c r="K292" i="1"/>
  <c r="K308" i="1"/>
  <c r="K324" i="1"/>
  <c r="K340" i="1"/>
  <c r="K356" i="1"/>
  <c r="K372" i="1"/>
  <c r="K388" i="1"/>
  <c r="K404" i="1"/>
  <c r="K420" i="1"/>
  <c r="K436" i="1"/>
  <c r="K452" i="1"/>
  <c r="K468" i="1"/>
  <c r="K484" i="1"/>
  <c r="K498" i="1"/>
  <c r="K514" i="1"/>
  <c r="K529" i="1"/>
  <c r="K545" i="1"/>
  <c r="K561" i="1"/>
  <c r="K577" i="1"/>
  <c r="K593" i="1"/>
  <c r="K609" i="1"/>
  <c r="K625" i="1"/>
  <c r="K641" i="1"/>
  <c r="K657" i="1"/>
  <c r="K673" i="1"/>
  <c r="K689" i="1"/>
  <c r="K720" i="1"/>
  <c r="K736" i="1"/>
  <c r="K752" i="1"/>
  <c r="K768" i="1"/>
  <c r="K784" i="1"/>
  <c r="K800" i="1"/>
  <c r="K815" i="1"/>
  <c r="O17" i="1"/>
  <c r="O39" i="1"/>
  <c r="O60" i="1"/>
  <c r="O78" i="1"/>
  <c r="O94" i="1"/>
  <c r="O110" i="1"/>
  <c r="O126" i="1"/>
  <c r="O142" i="1"/>
  <c r="O158" i="1"/>
  <c r="O174" i="1"/>
  <c r="O190" i="1"/>
  <c r="O206" i="1"/>
  <c r="O221" i="1"/>
  <c r="O237" i="1"/>
  <c r="O253" i="1"/>
  <c r="O267" i="1"/>
  <c r="O283" i="1"/>
  <c r="O299" i="1"/>
  <c r="O315" i="1"/>
  <c r="O331" i="1"/>
  <c r="O347" i="1"/>
  <c r="O363" i="1"/>
  <c r="O379" i="1"/>
  <c r="O395" i="1"/>
  <c r="O411" i="1"/>
  <c r="O427" i="1"/>
  <c r="O443" i="1"/>
  <c r="O459" i="1"/>
  <c r="O475" i="1"/>
  <c r="O491" i="1"/>
  <c r="O505" i="1"/>
  <c r="O520" i="1"/>
  <c r="O536" i="1"/>
  <c r="O552" i="1"/>
  <c r="O568" i="1"/>
  <c r="O584" i="1"/>
  <c r="O600" i="1"/>
  <c r="O616" i="1"/>
  <c r="O632" i="1"/>
  <c r="O648" i="1"/>
  <c r="O664" i="1"/>
  <c r="O680" i="1"/>
  <c r="O696" i="1"/>
  <c r="O711" i="1"/>
  <c r="O727" i="1"/>
  <c r="O743" i="1"/>
  <c r="O759" i="1"/>
  <c r="O775" i="1"/>
  <c r="O791" i="1"/>
  <c r="O806" i="1"/>
  <c r="K11" i="1"/>
  <c r="K27" i="1"/>
  <c r="K43" i="1"/>
  <c r="K59" i="1"/>
  <c r="K75" i="1"/>
  <c r="K91" i="1"/>
  <c r="K107" i="1"/>
  <c r="K123" i="1"/>
  <c r="K139" i="1"/>
  <c r="K155" i="1"/>
  <c r="K171" i="1"/>
  <c r="K187" i="1"/>
  <c r="K203" i="1"/>
  <c r="K218" i="1"/>
  <c r="K234" i="1"/>
  <c r="K250" i="1"/>
  <c r="K264" i="1"/>
  <c r="K280" i="1"/>
  <c r="K296" i="1"/>
  <c r="K312" i="1"/>
  <c r="K328" i="1"/>
  <c r="K344" i="1"/>
  <c r="K360" i="1"/>
  <c r="K376" i="1"/>
  <c r="K392" i="1"/>
  <c r="K408" i="1"/>
  <c r="K424" i="1"/>
  <c r="K440" i="1"/>
  <c r="K456" i="1"/>
  <c r="K472" i="1"/>
  <c r="K488" i="1"/>
  <c r="K502" i="1"/>
  <c r="K518" i="1"/>
  <c r="K533" i="1"/>
  <c r="K549" i="1"/>
  <c r="K565" i="1"/>
  <c r="K581" i="1"/>
  <c r="K597" i="1"/>
  <c r="K613" i="1"/>
  <c r="K629" i="1"/>
  <c r="K645" i="1"/>
  <c r="K661" i="1"/>
  <c r="K677" i="1"/>
  <c r="K693" i="1"/>
  <c r="K708" i="1"/>
  <c r="K724" i="1"/>
  <c r="K740" i="1"/>
  <c r="K756" i="1"/>
  <c r="K772" i="1"/>
  <c r="K788" i="1"/>
  <c r="K804" i="1"/>
  <c r="O82" i="1"/>
  <c r="O146" i="1"/>
  <c r="O209" i="1"/>
  <c r="O271" i="1"/>
  <c r="O335" i="1"/>
  <c r="O399" i="1"/>
  <c r="O463" i="1"/>
  <c r="O524" i="1"/>
  <c r="O588" i="1"/>
  <c r="O652" i="1"/>
  <c r="O715" i="1"/>
  <c r="O779" i="1"/>
  <c r="K63" i="1"/>
  <c r="K127" i="1"/>
  <c r="K191" i="1"/>
  <c r="K254" i="1"/>
  <c r="K316" i="1"/>
  <c r="K380" i="1"/>
  <c r="K444" i="1"/>
  <c r="K506" i="1"/>
  <c r="K569" i="1"/>
  <c r="K633" i="1"/>
  <c r="K697" i="1"/>
  <c r="K760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8" i="1"/>
  <c r="G216" i="1"/>
  <c r="G224" i="1"/>
  <c r="G232" i="1"/>
  <c r="G240" i="1"/>
  <c r="G248" i="1"/>
  <c r="G256" i="1"/>
  <c r="G270" i="1"/>
  <c r="G278" i="1"/>
  <c r="G286" i="1"/>
  <c r="G294" i="1"/>
  <c r="G302" i="1"/>
  <c r="G310" i="1"/>
  <c r="G318" i="1"/>
  <c r="G326" i="1"/>
  <c r="G334" i="1"/>
  <c r="G342" i="1"/>
  <c r="G350" i="1"/>
  <c r="G358" i="1"/>
  <c r="G366" i="1"/>
  <c r="G374" i="1"/>
  <c r="G382" i="1"/>
  <c r="G390" i="1"/>
  <c r="G398" i="1"/>
  <c r="G406" i="1"/>
  <c r="G414" i="1"/>
  <c r="G422" i="1"/>
  <c r="G430" i="1"/>
  <c r="G438" i="1"/>
  <c r="G446" i="1"/>
  <c r="G454" i="1"/>
  <c r="G462" i="1"/>
  <c r="G470" i="1"/>
  <c r="G478" i="1"/>
  <c r="G486" i="1"/>
  <c r="G492" i="1"/>
  <c r="G500" i="1"/>
  <c r="G508" i="1"/>
  <c r="G516" i="1"/>
  <c r="G523" i="1"/>
  <c r="G531" i="1"/>
  <c r="G539" i="1"/>
  <c r="G547" i="1"/>
  <c r="G555" i="1"/>
  <c r="G563" i="1"/>
  <c r="G571" i="1"/>
  <c r="G579" i="1"/>
  <c r="G587" i="1"/>
  <c r="G595" i="1"/>
  <c r="G603" i="1"/>
  <c r="G611" i="1"/>
  <c r="G619" i="1"/>
  <c r="G627" i="1"/>
  <c r="G635" i="1"/>
  <c r="G643" i="1"/>
  <c r="G651" i="1"/>
  <c r="G659" i="1"/>
  <c r="G667" i="1"/>
  <c r="G675" i="1"/>
  <c r="G683" i="1"/>
  <c r="G691" i="1"/>
  <c r="G699" i="1"/>
  <c r="G706" i="1"/>
  <c r="G714" i="1"/>
  <c r="G722" i="1"/>
  <c r="G730" i="1"/>
  <c r="G738" i="1"/>
  <c r="G745" i="1"/>
  <c r="G750" i="1"/>
  <c r="G761" i="1"/>
  <c r="G766" i="1"/>
  <c r="G777" i="1"/>
  <c r="G782" i="1"/>
  <c r="G793" i="1"/>
  <c r="G798" i="1"/>
  <c r="G808" i="1"/>
  <c r="G813" i="1"/>
  <c r="G55" i="1"/>
  <c r="G50" i="1"/>
  <c r="G45" i="1"/>
  <c r="G39" i="1"/>
  <c r="G34" i="1"/>
  <c r="G7" i="1"/>
  <c r="G13" i="1"/>
  <c r="G18" i="1"/>
  <c r="G23" i="1"/>
  <c r="G29" i="1"/>
  <c r="G56" i="1"/>
  <c r="G80" i="1"/>
  <c r="G96" i="1"/>
  <c r="G120" i="1"/>
  <c r="G136" i="1"/>
  <c r="G160" i="1"/>
  <c r="G184" i="1"/>
  <c r="G200" i="1"/>
  <c r="G223" i="1"/>
  <c r="G239" i="1"/>
  <c r="G263" i="1"/>
  <c r="G285" i="1"/>
  <c r="G301" i="1"/>
  <c r="G325" i="1"/>
  <c r="G349" i="1"/>
  <c r="G365" i="1"/>
  <c r="G389" i="1"/>
  <c r="G413" i="1"/>
  <c r="G437" i="1"/>
  <c r="G453" i="1"/>
  <c r="G477" i="1"/>
  <c r="G499" i="1"/>
  <c r="G522" i="1"/>
  <c r="G538" i="1"/>
  <c r="G562" i="1"/>
  <c r="G586" i="1"/>
  <c r="G602" i="1"/>
  <c r="G626" i="1"/>
  <c r="G658" i="1"/>
  <c r="G682" i="1"/>
  <c r="G705" i="1"/>
  <c r="G721" i="1"/>
  <c r="G744" i="1"/>
  <c r="G760" i="1"/>
  <c r="G765" i="1"/>
  <c r="G781" i="1"/>
  <c r="G792" i="1"/>
  <c r="G807" i="1"/>
  <c r="G817" i="1"/>
  <c r="G51" i="1"/>
  <c r="G35" i="1"/>
  <c r="G11" i="1"/>
  <c r="G27" i="1"/>
  <c r="O23" i="1"/>
  <c r="O98" i="1"/>
  <c r="O162" i="1"/>
  <c r="O225" i="1"/>
  <c r="O287" i="1"/>
  <c r="O351" i="1"/>
  <c r="O415" i="1"/>
  <c r="O479" i="1"/>
  <c r="O540" i="1"/>
  <c r="O604" i="1"/>
  <c r="O668" i="1"/>
  <c r="O731" i="1"/>
  <c r="O795" i="1"/>
  <c r="K15" i="1"/>
  <c r="K79" i="1"/>
  <c r="K143" i="1"/>
  <c r="K268" i="1"/>
  <c r="K332" i="1"/>
  <c r="K396" i="1"/>
  <c r="K460" i="1"/>
  <c r="K521" i="1"/>
  <c r="K585" i="1"/>
  <c r="K649" i="1"/>
  <c r="K712" i="1"/>
  <c r="K776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1" i="1"/>
  <c r="G219" i="1"/>
  <c r="G227" i="1"/>
  <c r="G235" i="1"/>
  <c r="G243" i="1"/>
  <c r="G251" i="1"/>
  <c r="G259" i="1"/>
  <c r="G265" i="1"/>
  <c r="G273" i="1"/>
  <c r="G281" i="1"/>
  <c r="G289" i="1"/>
  <c r="G297" i="1"/>
  <c r="G305" i="1"/>
  <c r="G313" i="1"/>
  <c r="G321" i="1"/>
  <c r="G329" i="1"/>
  <c r="G337" i="1"/>
  <c r="G345" i="1"/>
  <c r="G353" i="1"/>
  <c r="G361" i="1"/>
  <c r="G369" i="1"/>
  <c r="G377" i="1"/>
  <c r="G385" i="1"/>
  <c r="G393" i="1"/>
  <c r="G401" i="1"/>
  <c r="G409" i="1"/>
  <c r="G417" i="1"/>
  <c r="G425" i="1"/>
  <c r="G433" i="1"/>
  <c r="G441" i="1"/>
  <c r="G449" i="1"/>
  <c r="G457" i="1"/>
  <c r="G465" i="1"/>
  <c r="G473" i="1"/>
  <c r="G481" i="1"/>
  <c r="G489" i="1"/>
  <c r="G495" i="1"/>
  <c r="G503" i="1"/>
  <c r="G511" i="1"/>
  <c r="G519" i="1"/>
  <c r="G526" i="1"/>
  <c r="G534" i="1"/>
  <c r="G542" i="1"/>
  <c r="G550" i="1"/>
  <c r="G558" i="1"/>
  <c r="G566" i="1"/>
  <c r="G574" i="1"/>
  <c r="G582" i="1"/>
  <c r="G590" i="1"/>
  <c r="G598" i="1"/>
  <c r="G606" i="1"/>
  <c r="G614" i="1"/>
  <c r="G622" i="1"/>
  <c r="G630" i="1"/>
  <c r="G638" i="1"/>
  <c r="G646" i="1"/>
  <c r="G654" i="1"/>
  <c r="G662" i="1"/>
  <c r="G670" i="1"/>
  <c r="G678" i="1"/>
  <c r="G686" i="1"/>
  <c r="G694" i="1"/>
  <c r="G702" i="1"/>
  <c r="G709" i="1"/>
  <c r="G717" i="1"/>
  <c r="G725" i="1"/>
  <c r="G733" i="1"/>
  <c r="G741" i="1"/>
  <c r="G746" i="1"/>
  <c r="G757" i="1"/>
  <c r="G762" i="1"/>
  <c r="G773" i="1"/>
  <c r="G778" i="1"/>
  <c r="G789" i="1"/>
  <c r="G794" i="1"/>
  <c r="G805" i="1"/>
  <c r="G809" i="1"/>
  <c r="G54" i="1"/>
  <c r="G49" i="1"/>
  <c r="G38" i="1"/>
  <c r="G33" i="1"/>
  <c r="G9" i="1"/>
  <c r="G14" i="1"/>
  <c r="G25" i="1"/>
  <c r="G30" i="1"/>
  <c r="G753" i="1"/>
  <c r="G774" i="1"/>
  <c r="G785" i="1"/>
  <c r="G790" i="1"/>
  <c r="G801" i="1"/>
  <c r="G53" i="1"/>
  <c r="G42" i="1"/>
  <c r="G37" i="1"/>
  <c r="G10" i="1"/>
  <c r="G21" i="1"/>
  <c r="K300" i="1"/>
  <c r="G64" i="1"/>
  <c r="G88" i="1"/>
  <c r="G104" i="1"/>
  <c r="G128" i="1"/>
  <c r="G152" i="1"/>
  <c r="G168" i="1"/>
  <c r="G192" i="1"/>
  <c r="G207" i="1"/>
  <c r="G231" i="1"/>
  <c r="G255" i="1"/>
  <c r="G269" i="1"/>
  <c r="G293" i="1"/>
  <c r="G317" i="1"/>
  <c r="G333" i="1"/>
  <c r="G357" i="1"/>
  <c r="G381" i="1"/>
  <c r="G397" i="1"/>
  <c r="G421" i="1"/>
  <c r="G445" i="1"/>
  <c r="G461" i="1"/>
  <c r="G485" i="1"/>
  <c r="G507" i="1"/>
  <c r="G530" i="1"/>
  <c r="G554" i="1"/>
  <c r="G570" i="1"/>
  <c r="G594" i="1"/>
  <c r="G610" i="1"/>
  <c r="G634" i="1"/>
  <c r="G650" i="1"/>
  <c r="G674" i="1"/>
  <c r="G698" i="1"/>
  <c r="G713" i="1"/>
  <c r="G737" i="1"/>
  <c r="G749" i="1"/>
  <c r="G770" i="1"/>
  <c r="G786" i="1"/>
  <c r="G797" i="1"/>
  <c r="G812" i="1"/>
  <c r="G46" i="1"/>
  <c r="G6" i="1"/>
  <c r="G22" i="1"/>
  <c r="O44" i="1"/>
  <c r="O114" i="1"/>
  <c r="O178" i="1"/>
  <c r="O241" i="1"/>
  <c r="O303" i="1"/>
  <c r="O367" i="1"/>
  <c r="O431" i="1"/>
  <c r="O493" i="1"/>
  <c r="O556" i="1"/>
  <c r="O620" i="1"/>
  <c r="O684" i="1"/>
  <c r="O747" i="1"/>
  <c r="O810" i="1"/>
  <c r="K31" i="1"/>
  <c r="K95" i="1"/>
  <c r="K159" i="1"/>
  <c r="K222" i="1"/>
  <c r="K284" i="1"/>
  <c r="K348" i="1"/>
  <c r="K412" i="1"/>
  <c r="K476" i="1"/>
  <c r="K537" i="1"/>
  <c r="K601" i="1"/>
  <c r="K665" i="1"/>
  <c r="K728" i="1"/>
  <c r="K792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2" i="1"/>
  <c r="G220" i="1"/>
  <c r="G228" i="1"/>
  <c r="G236" i="1"/>
  <c r="G244" i="1"/>
  <c r="G252" i="1"/>
  <c r="G260" i="1"/>
  <c r="G266" i="1"/>
  <c r="G274" i="1"/>
  <c r="G282" i="1"/>
  <c r="G290" i="1"/>
  <c r="G298" i="1"/>
  <c r="G306" i="1"/>
  <c r="G314" i="1"/>
  <c r="G322" i="1"/>
  <c r="G330" i="1"/>
  <c r="G338" i="1"/>
  <c r="G346" i="1"/>
  <c r="G354" i="1"/>
  <c r="G362" i="1"/>
  <c r="G370" i="1"/>
  <c r="G378" i="1"/>
  <c r="G386" i="1"/>
  <c r="G394" i="1"/>
  <c r="G402" i="1"/>
  <c r="G410" i="1"/>
  <c r="G418" i="1"/>
  <c r="G426" i="1"/>
  <c r="G434" i="1"/>
  <c r="G442" i="1"/>
  <c r="G450" i="1"/>
  <c r="G458" i="1"/>
  <c r="G466" i="1"/>
  <c r="G474" i="1"/>
  <c r="G482" i="1"/>
  <c r="G490" i="1"/>
  <c r="G496" i="1"/>
  <c r="G504" i="1"/>
  <c r="G512" i="1"/>
  <c r="G527" i="1"/>
  <c r="G535" i="1"/>
  <c r="G543" i="1"/>
  <c r="G551" i="1"/>
  <c r="G559" i="1"/>
  <c r="G567" i="1"/>
  <c r="G575" i="1"/>
  <c r="G583" i="1"/>
  <c r="G591" i="1"/>
  <c r="G599" i="1"/>
  <c r="G607" i="1"/>
  <c r="G615" i="1"/>
  <c r="G623" i="1"/>
  <c r="G631" i="1"/>
  <c r="G639" i="1"/>
  <c r="G647" i="1"/>
  <c r="G655" i="1"/>
  <c r="G663" i="1"/>
  <c r="G671" i="1"/>
  <c r="G679" i="1"/>
  <c r="G687" i="1"/>
  <c r="G695" i="1"/>
  <c r="G703" i="1"/>
  <c r="G710" i="1"/>
  <c r="G718" i="1"/>
  <c r="G726" i="1"/>
  <c r="G734" i="1"/>
  <c r="G742" i="1"/>
  <c r="G758" i="1"/>
  <c r="G769" i="1"/>
  <c r="G816" i="1"/>
  <c r="G26" i="1"/>
  <c r="O65" i="1"/>
  <c r="O130" i="1"/>
  <c r="O194" i="1"/>
  <c r="O257" i="1"/>
  <c r="O319" i="1"/>
  <c r="O383" i="1"/>
  <c r="O447" i="1"/>
  <c r="O509" i="1"/>
  <c r="O572" i="1"/>
  <c r="O636" i="1"/>
  <c r="O700" i="1"/>
  <c r="O763" i="1"/>
  <c r="K47" i="1"/>
  <c r="K111" i="1"/>
  <c r="K175" i="1"/>
  <c r="K238" i="1"/>
  <c r="K364" i="1"/>
  <c r="K428" i="1"/>
  <c r="K553" i="1"/>
  <c r="K617" i="1"/>
  <c r="K681" i="1"/>
  <c r="K744" i="1"/>
  <c r="K807" i="1"/>
  <c r="G72" i="1"/>
  <c r="G112" i="1"/>
  <c r="G144" i="1"/>
  <c r="G176" i="1"/>
  <c r="G215" i="1"/>
  <c r="G247" i="1"/>
  <c r="G277" i="1"/>
  <c r="G309" i="1"/>
  <c r="G341" i="1"/>
  <c r="G373" i="1"/>
  <c r="G405" i="1"/>
  <c r="G429" i="1"/>
  <c r="G469" i="1"/>
  <c r="G515" i="1"/>
  <c r="G546" i="1"/>
  <c r="G578" i="1"/>
  <c r="G618" i="1"/>
  <c r="G642" i="1"/>
  <c r="G666" i="1"/>
  <c r="G690" i="1"/>
  <c r="G729" i="1"/>
  <c r="G754" i="1"/>
  <c r="G776" i="1"/>
  <c r="G802" i="1"/>
  <c r="G41" i="1"/>
  <c r="G17" i="1"/>
  <c r="G804" i="1"/>
  <c r="G784" i="1"/>
  <c r="G764" i="1"/>
  <c r="G47" i="1"/>
  <c r="G15" i="1"/>
  <c r="G697" i="1"/>
  <c r="G649" i="1"/>
  <c r="G601" i="1"/>
  <c r="G553" i="1"/>
  <c r="G498" i="1"/>
  <c r="G448" i="1"/>
  <c r="G408" i="1"/>
  <c r="G376" i="1"/>
  <c r="G344" i="1"/>
  <c r="G316" i="1"/>
  <c r="G280" i="1"/>
  <c r="G246" i="1"/>
  <c r="G214" i="1"/>
  <c r="G183" i="1"/>
  <c r="G151" i="1"/>
  <c r="G119" i="1"/>
  <c r="G87" i="1"/>
  <c r="G732" i="1"/>
  <c r="G689" i="1"/>
  <c r="G641" i="1"/>
  <c r="G597" i="1"/>
  <c r="G549" i="1"/>
  <c r="G506" i="1"/>
  <c r="G456" i="1"/>
  <c r="G412" i="1"/>
  <c r="G380" i="1"/>
  <c r="G348" i="1"/>
  <c r="G312" i="1"/>
  <c r="G276" i="1"/>
  <c r="G250" i="1"/>
  <c r="G218" i="1"/>
  <c r="G187" i="1"/>
  <c r="G155" i="1"/>
  <c r="G123" i="1"/>
  <c r="G91" i="1"/>
  <c r="G59" i="1"/>
  <c r="G657" i="1"/>
  <c r="G609" i="1"/>
  <c r="G561" i="1"/>
  <c r="G514" i="1"/>
  <c r="G472" i="1"/>
  <c r="G424" i="1"/>
  <c r="G240" i="5"/>
  <c r="G252" i="5"/>
  <c r="G254" i="5"/>
  <c r="K242" i="5"/>
  <c r="K253" i="5"/>
  <c r="G250" i="5"/>
  <c r="O242" i="5"/>
  <c r="O249" i="5"/>
  <c r="K243" i="5"/>
  <c r="G800" i="1"/>
  <c r="G780" i="1"/>
  <c r="G756" i="1"/>
  <c r="G43" i="1"/>
  <c r="G740" i="1"/>
  <c r="G685" i="1"/>
  <c r="G637" i="1"/>
  <c r="G589" i="1"/>
  <c r="G533" i="1"/>
  <c r="G488" i="1"/>
  <c r="G436" i="1"/>
  <c r="G400" i="1"/>
  <c r="G368" i="1"/>
  <c r="G336" i="1"/>
  <c r="G308" i="1"/>
  <c r="G268" i="1"/>
  <c r="G238" i="1"/>
  <c r="G175" i="1"/>
  <c r="G143" i="1"/>
  <c r="G111" i="1"/>
  <c r="G79" i="1"/>
  <c r="G720" i="1"/>
  <c r="G677" i="1"/>
  <c r="G629" i="1"/>
  <c r="G581" i="1"/>
  <c r="G537" i="1"/>
  <c r="G494" i="1"/>
  <c r="G444" i="1"/>
  <c r="G404" i="1"/>
  <c r="G372" i="1"/>
  <c r="G340" i="1"/>
  <c r="G304" i="1"/>
  <c r="G272" i="1"/>
  <c r="G242" i="1"/>
  <c r="G210" i="1"/>
  <c r="G179" i="1"/>
  <c r="G147" i="1"/>
  <c r="G115" i="1"/>
  <c r="G83" i="1"/>
  <c r="G736" i="1"/>
  <c r="G693" i="1"/>
  <c r="G645" i="1"/>
  <c r="G593" i="1"/>
  <c r="G545" i="1"/>
  <c r="G502" i="1"/>
  <c r="G464" i="1"/>
  <c r="G296" i="1"/>
  <c r="G239" i="5"/>
  <c r="G253" i="5"/>
  <c r="K241" i="5"/>
  <c r="K244" i="5"/>
  <c r="K245" i="5"/>
  <c r="K239" i="5"/>
  <c r="K249" i="5"/>
  <c r="G247" i="5"/>
  <c r="K247" i="5"/>
  <c r="K251" i="5"/>
  <c r="K248" i="5"/>
  <c r="K252" i="5"/>
  <c r="G246" i="5"/>
  <c r="O243" i="5"/>
  <c r="K254" i="5"/>
  <c r="O240" i="5"/>
  <c r="O252" i="5"/>
  <c r="O251" i="5"/>
  <c r="G815" i="1"/>
  <c r="G796" i="1"/>
  <c r="G772" i="1"/>
  <c r="G752" i="1"/>
  <c r="G31" i="1"/>
  <c r="G724" i="1"/>
  <c r="G673" i="1"/>
  <c r="G625" i="1"/>
  <c r="G577" i="1"/>
  <c r="G521" i="1"/>
  <c r="G476" i="1"/>
  <c r="G428" i="1"/>
  <c r="G392" i="1"/>
  <c r="G360" i="1"/>
  <c r="G332" i="1"/>
  <c r="G300" i="1"/>
  <c r="G262" i="1"/>
  <c r="G230" i="1"/>
  <c r="G199" i="1"/>
  <c r="G167" i="1"/>
  <c r="G135" i="1"/>
  <c r="G103" i="1"/>
  <c r="G71" i="1"/>
  <c r="G712" i="1"/>
  <c r="G665" i="1"/>
  <c r="G617" i="1"/>
  <c r="G569" i="1"/>
  <c r="G525" i="1"/>
  <c r="G480" i="1"/>
  <c r="G432" i="1"/>
  <c r="G396" i="1"/>
  <c r="G364" i="1"/>
  <c r="G328" i="1"/>
  <c r="G292" i="1"/>
  <c r="G264" i="1"/>
  <c r="G234" i="1"/>
  <c r="G203" i="1"/>
  <c r="G171" i="1"/>
  <c r="G139" i="1"/>
  <c r="G107" i="1"/>
  <c r="G75" i="1"/>
  <c r="G728" i="1"/>
  <c r="G681" i="1"/>
  <c r="G633" i="1"/>
  <c r="G585" i="1"/>
  <c r="G541" i="1"/>
  <c r="G452" i="1"/>
  <c r="G841" i="1"/>
  <c r="G241" i="5"/>
  <c r="G244" i="5"/>
  <c r="G245" i="5"/>
  <c r="G243" i="5"/>
  <c r="G249" i="5"/>
  <c r="G251" i="5"/>
  <c r="G248" i="5"/>
  <c r="K246" i="5"/>
  <c r="K250" i="5"/>
  <c r="O239" i="5"/>
  <c r="O247" i="5"/>
  <c r="O246" i="5"/>
  <c r="O253" i="5"/>
  <c r="G811" i="1"/>
  <c r="G788" i="1"/>
  <c r="G768" i="1"/>
  <c r="G748" i="1"/>
  <c r="G19" i="1"/>
  <c r="G708" i="1"/>
  <c r="G661" i="1"/>
  <c r="G613" i="1"/>
  <c r="G565" i="1"/>
  <c r="G510" i="1"/>
  <c r="G460" i="1"/>
  <c r="G416" i="1"/>
  <c r="G384" i="1"/>
  <c r="G352" i="1"/>
  <c r="G324" i="1"/>
  <c r="G288" i="1"/>
  <c r="G254" i="1"/>
  <c r="G222" i="1"/>
  <c r="G191" i="1"/>
  <c r="G159" i="1"/>
  <c r="G127" i="1"/>
  <c r="G95" i="1"/>
  <c r="G63" i="1"/>
  <c r="G701" i="1"/>
  <c r="G653" i="1"/>
  <c r="G605" i="1"/>
  <c r="G557" i="1"/>
  <c r="G518" i="1"/>
  <c r="G468" i="1"/>
  <c r="G420" i="1"/>
  <c r="G388" i="1"/>
  <c r="G356" i="1"/>
  <c r="G320" i="1"/>
  <c r="G284" i="1"/>
  <c r="G258" i="1"/>
  <c r="G226" i="1"/>
  <c r="G195" i="1"/>
  <c r="G163" i="1"/>
  <c r="G131" i="1"/>
  <c r="G99" i="1"/>
  <c r="G67" i="1"/>
  <c r="G716" i="1"/>
  <c r="G669" i="1"/>
  <c r="G621" i="1"/>
  <c r="G573" i="1"/>
  <c r="G529" i="1"/>
  <c r="G484" i="1"/>
  <c r="G440" i="1"/>
  <c r="G242" i="5"/>
  <c r="K240" i="5"/>
</calcChain>
</file>

<file path=xl/sharedStrings.xml><?xml version="1.0" encoding="utf-8"?>
<sst xmlns="http://schemas.openxmlformats.org/spreadsheetml/2006/main" count="4084" uniqueCount="213">
  <si>
    <t>EQUITABLE DISTRIBUTION OF FUNDS</t>
  </si>
  <si>
    <t>Census Tract</t>
  </si>
  <si>
    <t>Town</t>
  </si>
  <si>
    <t>Customers &lt; 100kW</t>
  </si>
  <si>
    <t>Customers &gt; 100kW</t>
  </si>
  <si>
    <t>Residential</t>
  </si>
  <si>
    <t>C&amp;I</t>
  </si>
  <si>
    <t>Residential CLM $ Collected</t>
  </si>
  <si>
    <t xml:space="preserve">CLM $ Collected </t>
  </si>
  <si>
    <t xml:space="preserve">% of Total CLM $ Collected </t>
  </si>
  <si>
    <t>Incentive Disbursements</t>
  </si>
  <si>
    <r>
      <t>Distressed Tract</t>
    </r>
    <r>
      <rPr>
        <b/>
        <vertAlign val="superscript"/>
        <sz val="12"/>
        <color theme="1"/>
        <rFont val="Calibri"/>
        <family val="2"/>
      </rPr>
      <t>1</t>
    </r>
  </si>
  <si>
    <t>Residential Incentive Disbursements</t>
  </si>
  <si>
    <t>% of Total Residential CLM $ Collected</t>
  </si>
  <si>
    <t xml:space="preserve">% of Total Residential Incentive Disbursements </t>
  </si>
  <si>
    <t>% of Total Incentive Disbursements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</si>
  <si>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</si>
  <si>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</si>
  <si>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</si>
  <si>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</si>
  <si>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 xml:space="preserve">All Customers </t>
  </si>
  <si>
    <t>CLM Collections</t>
  </si>
  <si>
    <t>Customers &gt;100kW</t>
  </si>
  <si>
    <t xml:space="preserve">Total </t>
  </si>
  <si>
    <t>Totals</t>
  </si>
  <si>
    <t xml:space="preserve">Equitable Distribution 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</si>
  <si>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</si>
  <si>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</si>
  <si>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</si>
  <si>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</si>
  <si>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 xml:space="preserve">Bureau of Energy and Technology Policy </t>
  </si>
  <si>
    <t>Company:</t>
  </si>
  <si>
    <t>Year:</t>
  </si>
  <si>
    <t>Submission Date:</t>
  </si>
  <si>
    <t>Incentives Disbursements</t>
  </si>
  <si>
    <t>Combined</t>
  </si>
  <si>
    <t>HES</t>
  </si>
  <si>
    <t>HES-IE</t>
  </si>
  <si>
    <t>Residential Customers</t>
  </si>
  <si>
    <t>Total Units</t>
  </si>
  <si>
    <t>Single Family</t>
  </si>
  <si>
    <t>2-4 Units</t>
  </si>
  <si>
    <t>&gt;4 Units</t>
  </si>
  <si>
    <t>Incentives</t>
  </si>
  <si>
    <t>Total Units2</t>
  </si>
  <si>
    <t xml:space="preserve">Single Family </t>
  </si>
  <si>
    <t xml:space="preserve">&gt;4 Units </t>
  </si>
  <si>
    <t xml:space="preserve">Incentives </t>
  </si>
  <si>
    <t>Eversource - CT (CL&amp;P)</t>
  </si>
  <si>
    <t>STAMFORD</t>
  </si>
  <si>
    <t>No</t>
  </si>
  <si>
    <t>STERLING</t>
  </si>
  <si>
    <t>STONINGTON</t>
  </si>
  <si>
    <t>SUFFIELD</t>
  </si>
  <si>
    <t>THOMASTON</t>
  </si>
  <si>
    <t>THOMPSON</t>
  </si>
  <si>
    <t>Yes</t>
  </si>
  <si>
    <t>TOLLAND</t>
  </si>
  <si>
    <t>TORRINGTON</t>
  </si>
  <si>
    <t>UNION</t>
  </si>
  <si>
    <t>VERNON</t>
  </si>
  <si>
    <t>VOLUNTOWN</t>
  </si>
  <si>
    <t>WARREN</t>
  </si>
  <si>
    <t>WASHINGTON</t>
  </si>
  <si>
    <t>WATERBURY</t>
  </si>
  <si>
    <t>WATERFORD</t>
  </si>
  <si>
    <t>WATERTOWN</t>
  </si>
  <si>
    <t>WEST HARTFORD</t>
  </si>
  <si>
    <t>WESTBROOK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</si>
  <si>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</si>
  <si>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</si>
  <si>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</si>
  <si>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</si>
  <si>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</si>
  <si>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</si>
  <si>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</si>
  <si>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</si>
  <si>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</si>
  <si>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</si>
  <si>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WOODBURY</t>
  </si>
  <si>
    <t>WOODSTOCK</t>
  </si>
  <si>
    <t>ANDOVER</t>
  </si>
  <si>
    <t>ASHFORD</t>
  </si>
  <si>
    <t>AVON</t>
  </si>
  <si>
    <t>BARKHAMSTED</t>
  </si>
  <si>
    <t>BEACON FALLS</t>
  </si>
  <si>
    <t>BERLIN</t>
  </si>
  <si>
    <t>BETHANY</t>
  </si>
  <si>
    <t>BETHEL</t>
  </si>
  <si>
    <t>BETHLEHEM</t>
  </si>
  <si>
    <t>BLOOMFIELD</t>
  </si>
  <si>
    <t>BOLTON</t>
  </si>
  <si>
    <t>BRANFORD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</si>
  <si>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</si>
  <si>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</si>
  <si>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</si>
  <si>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</si>
  <si>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</si>
  <si>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</si>
  <si>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</si>
  <si>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</si>
  <si>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</si>
  <si>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</si>
  <si>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</si>
  <si>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</si>
  <si>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</si>
  <si>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</si>
  <si>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</si>
  <si>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</si>
  <si>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</si>
  <si>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</si>
  <si>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</si>
  <si>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</si>
  <si>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</si>
  <si>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DURHAM</t>
  </si>
  <si>
    <t>EAST GRANBY</t>
  </si>
  <si>
    <t>EAST HADDAM</t>
  </si>
  <si>
    <t>EAST HAMPTON</t>
  </si>
  <si>
    <t>EAST HARTFORD</t>
  </si>
  <si>
    <t>EAST LYME</t>
  </si>
  <si>
    <t>EAST WINDSOR</t>
  </si>
  <si>
    <t>EASTFORD</t>
  </si>
  <si>
    <t>ELLINGTON</t>
  </si>
  <si>
    <t>ENFIELD</t>
  </si>
  <si>
    <t>ESSEX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</si>
  <si>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</si>
  <si>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</si>
  <si>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</si>
  <si>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</si>
  <si>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</si>
  <si>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</si>
  <si>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</si>
  <si>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</si>
  <si>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</si>
  <si>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</si>
  <si>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HAMPTON</t>
  </si>
  <si>
    <t>HARTFORD</t>
  </si>
  <si>
    <t>HARTLAND</t>
  </si>
  <si>
    <t>HARWINTON</t>
  </si>
  <si>
    <t>HEBRON</t>
  </si>
  <si>
    <t>KENT</t>
  </si>
  <si>
    <t>KILLINGLY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</si>
  <si>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</si>
  <si>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</si>
  <si>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</si>
  <si>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</si>
  <si>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</si>
  <si>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</si>
  <si>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</si>
  <si>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</si>
  <si>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</si>
  <si>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</si>
  <si>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</si>
  <si>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</si>
  <si>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</si>
  <si>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</si>
  <si>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</si>
  <si>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</si>
  <si>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</si>
  <si>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</si>
  <si>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</si>
  <si>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</si>
  <si>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</si>
  <si>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LONDON</t>
  </si>
  <si>
    <t>NEW MILFORD</t>
  </si>
  <si>
    <t>NEWINGTON</t>
  </si>
  <si>
    <t>NEWTOWN</t>
  </si>
  <si>
    <t>NORFOLK</t>
  </si>
  <si>
    <t>NORTH CANAAN</t>
  </si>
  <si>
    <t>NORTH STONINGTON</t>
  </si>
  <si>
    <t>NORWALK</t>
  </si>
  <si>
    <t>OLD LYME</t>
  </si>
  <si>
    <t>OLD SAYBROOK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</si>
  <si>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</si>
  <si>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</si>
  <si>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</si>
  <si>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</si>
  <si>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</si>
  <si>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</si>
  <si>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</si>
  <si>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</si>
  <si>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</si>
  <si>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</si>
  <si>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</si>
  <si>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</si>
  <si>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</si>
  <si>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</si>
  <si>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</si>
  <si>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</si>
  <si>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</si>
  <si>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</si>
  <si>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SHERMAN</t>
  </si>
  <si>
    <t>SIMSBURY</t>
  </si>
  <si>
    <t>SOMERS</t>
  </si>
  <si>
    <t>SOUTH WINDSOR</t>
  </si>
  <si>
    <t>SOUTHBURY</t>
  </si>
  <si>
    <t>SOUTHINGTON</t>
  </si>
  <si>
    <t>SPRAGUE</t>
  </si>
  <si>
    <t>STAFFORD</t>
  </si>
  <si>
    <t>1. Distressed Tracts are tracts that are less than or equal to 60% of the State Median Income and 100% Distressed (Source - Experian).</t>
  </si>
  <si>
    <t xml:space="preserve"> </t>
  </si>
  <si>
    <t xml:space="preserve"> 2-4 Units</t>
  </si>
  <si>
    <t>As Collected</t>
  </si>
  <si>
    <t>CGS 16-245ee</t>
  </si>
  <si>
    <t>C&amp;LM Compliance Item</t>
  </si>
  <si>
    <t>2. CLM $ Collected equals the Conservation Adjustment Mechanism (CAM) Charge.</t>
  </si>
  <si>
    <t xml:space="preserve">3. Incentives include all residential incentives and is not just inclusive of HES and HES-IE.   </t>
  </si>
  <si>
    <t>Eversource CT 2022</t>
  </si>
  <si>
    <t>Yessenia Santiago-Berjarano</t>
  </si>
  <si>
    <t>yessenia.santiago-bejarano@ct.gov</t>
  </si>
  <si>
    <t>(860)827-2652</t>
  </si>
  <si>
    <t>KILLINGWORTH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</si>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</sst>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  <numFmt numFmtId="169" formatCode="&quot;$&quot;#,##0"/>
    <numFmt numFmtId="170" formatCode="0000000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sz val="9"/>
      <color rgb="FF000000"/>
      <name val="Arial"/>
      <family val="2"/>
    </font>
    <font>
      <b/>
      <vertAlign val="superscript"/>
      <sz val="12"/>
      <color theme="1"/>
      <name val="Calibr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12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2" fillId="5" borderId="11" applyNumberFormat="0" applyFont="0" applyAlignment="0" applyProtection="0"/>
    <xf numFmtId="0" fontId="12" fillId="5" borderId="11" applyNumberFormat="0" applyFont="0" applyAlignment="0" applyProtection="0"/>
    <xf numFmtId="0" fontId="12" fillId="5" borderId="11" applyNumberFormat="0" applyFont="0" applyAlignment="0" applyProtection="0"/>
    <xf numFmtId="0" fontId="12" fillId="5" borderId="11" applyNumberFormat="0" applyFont="0" applyAlignment="0" applyProtection="0"/>
    <xf numFmtId="0" fontId="12" fillId="5" borderId="11" applyNumberFormat="0" applyFont="0" applyAlignment="0" applyProtection="0"/>
    <xf numFmtId="0" fontId="12" fillId="5" borderId="11" applyNumberFormat="0" applyFont="0" applyAlignment="0" applyProtection="0"/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6" fillId="8" borderId="0" applyNumberFormat="0" applyBorder="0" applyProtection="0">
      <alignment horizontal="left" vertical="center" wrapText="1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0" fontId="14" fillId="8" borderId="0" applyNumberFormat="0" applyBorder="0" applyProtection="0">
      <alignment horizontal="left" vertical="center"/>
    </xf>
    <xf numFmtId="0" fontId="14" fillId="8" borderId="0" applyNumberFormat="0" applyBorder="0" applyProtection="0">
      <alignment horizontal="left" vertical="center"/>
    </xf>
    <xf numFmtId="0" fontId="14" fillId="8" borderId="0" applyNumberFormat="0" applyBorder="0" applyProtection="0">
      <alignment horizontal="left" vertical="center"/>
    </xf>
    <xf numFmtId="0" fontId="14" fillId="8" borderId="0" applyNumberFormat="0" applyBorder="0" applyProtection="0">
      <alignment horizontal="left" vertical="center"/>
    </xf>
    <xf numFmtId="0" fontId="14" fillId="8" borderId="0" applyNumberFormat="0" applyBorder="0" applyProtection="0">
      <alignment horizontal="right" vertical="center"/>
    </xf>
    <xf numFmtId="0" fontId="14" fillId="8" borderId="0" applyNumberFormat="0" applyBorder="0" applyProtection="0">
      <alignment horizontal="right" vertical="center"/>
    </xf>
    <xf numFmtId="0" fontId="14" fillId="8" borderId="0" applyNumberFormat="0" applyBorder="0" applyProtection="0">
      <alignment horizontal="right" vertical="center"/>
    </xf>
    <xf numFmtId="0" fontId="14" fillId="8" borderId="0" applyNumberFormat="0" applyBorder="0" applyProtection="0">
      <alignment horizontal="right" vertical="center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21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/>
    <xf numFmtId="0" fontId="0" fillId="0" borderId="0" xfId="0" applyAlignment="1"/>
    <xf numFmtId="0" fontId="8" fillId="0" borderId="13" xfId="0" applyFont="1" applyBorder="1" applyAlignment="1">
      <alignment horizontal="center" vertical="center"/>
    </xf>
    <xf numFmtId="9" fontId="0" fillId="0" borderId="0" xfId="2" applyFont="1"/>
    <xf numFmtId="168" fontId="0" fillId="0" borderId="0" xfId="0" applyNumberFormat="1"/>
    <xf numFmtId="0" fontId="2" fillId="0" borderId="0" xfId="0" applyFont="1" applyAlignment="1">
      <alignment horizontal="right"/>
    </xf>
    <xf numFmtId="0" fontId="0" fillId="13" borderId="0" xfId="0" applyFill="1"/>
    <xf numFmtId="0" fontId="21" fillId="0" borderId="0" xfId="1122"/>
    <xf numFmtId="0" fontId="2" fillId="13" borderId="10" xfId="0" applyFont="1" applyFill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164" fontId="25" fillId="0" borderId="1" xfId="1" applyNumberFormat="1" applyFont="1" applyFill="1" applyBorder="1" applyAlignment="1">
      <alignment horizontal="center" vertical="center"/>
    </xf>
    <xf numFmtId="164" fontId="25" fillId="0" borderId="10" xfId="1" applyNumberFormat="1" applyFont="1" applyFill="1" applyBorder="1" applyAlignment="1">
      <alignment horizontal="center" vertical="center"/>
    </xf>
    <xf numFmtId="164" fontId="25" fillId="0" borderId="3" xfId="1" applyNumberFormat="1" applyFont="1" applyFill="1" applyBorder="1" applyAlignment="1">
      <alignment horizontal="center" vertical="center"/>
    </xf>
    <xf numFmtId="164" fontId="25" fillId="0" borderId="2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right"/>
    </xf>
    <xf numFmtId="14" fontId="0" fillId="13" borderId="0" xfId="0" applyNumberFormat="1" applyFill="1"/>
    <xf numFmtId="42" fontId="18" fillId="0" borderId="13" xfId="0" applyNumberFormat="1" applyFont="1" applyBorder="1"/>
    <xf numFmtId="42" fontId="0" fillId="0" borderId="26" xfId="0" applyNumberFormat="1" applyBorder="1"/>
    <xf numFmtId="42" fontId="0" fillId="0" borderId="14" xfId="0" applyNumberFormat="1" applyBorder="1"/>
    <xf numFmtId="42" fontId="0" fillId="0" borderId="27" xfId="0" applyNumberFormat="1" applyBorder="1"/>
    <xf numFmtId="42" fontId="18" fillId="0" borderId="28" xfId="0" applyNumberFormat="1" applyFont="1" applyBorder="1"/>
    <xf numFmtId="42" fontId="0" fillId="0" borderId="29" xfId="0" applyNumberFormat="1" applyBorder="1"/>
    <xf numFmtId="42" fontId="0" fillId="0" borderId="30" xfId="0" applyNumberFormat="1" applyBorder="1"/>
    <xf numFmtId="42" fontId="0" fillId="0" borderId="31" xfId="0" applyNumberFormat="1" applyBorder="1"/>
    <xf numFmtId="0" fontId="0" fillId="0" borderId="10" xfId="0" applyFont="1" applyBorder="1"/>
    <xf numFmtId="0" fontId="0" fillId="0" borderId="0" xfId="0" applyAlignment="1">
      <alignment horizontal="right"/>
    </xf>
    <xf numFmtId="42" fontId="0" fillId="0" borderId="0" xfId="0" applyNumberFormat="1"/>
    <xf numFmtId="42" fontId="20" fillId="0" borderId="13" xfId="0" applyNumberFormat="1" applyFont="1" applyBorder="1" applyAlignment="1">
      <alignment horizontal="center" vertical="center" wrapText="1"/>
    </xf>
    <xf numFmtId="9" fontId="0" fillId="0" borderId="0" xfId="0" applyNumberFormat="1"/>
    <xf numFmtId="0" fontId="3" fillId="0" borderId="16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NumberFormat="1" applyFont="1" applyBorder="1" applyAlignment="1">
      <alignment horizontal="center" vertical="center" wrapText="1"/>
    </xf>
    <xf numFmtId="0" fontId="27" fillId="0" borderId="0" xfId="0" applyFon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5" fontId="0" fillId="0" borderId="0" xfId="0" applyNumberFormat="1"/>
    <xf numFmtId="42" fontId="4" fillId="9" borderId="23" xfId="1" applyNumberFormat="1" applyFont="1" applyFill="1" applyBorder="1" applyAlignment="1">
      <alignment horizontal="center"/>
    </xf>
    <xf numFmtId="3" fontId="0" fillId="9" borderId="23" xfId="0" applyNumberFormat="1" applyFont="1" applyFill="1" applyBorder="1"/>
    <xf numFmtId="42" fontId="0" fillId="9" borderId="9" xfId="0" applyNumberFormat="1" applyFont="1" applyFill="1" applyBorder="1" applyAlignment="1">
      <alignment horizontal="center"/>
    </xf>
    <xf numFmtId="49" fontId="0" fillId="0" borderId="10" xfId="0" applyNumberFormat="1" applyFont="1" applyBorder="1"/>
    <xf numFmtId="42" fontId="0" fillId="9" borderId="9" xfId="0" applyNumberFormat="1" applyFont="1" applyFill="1" applyBorder="1"/>
    <xf numFmtId="42" fontId="4" fillId="0" borderId="0" xfId="1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42" fontId="20" fillId="0" borderId="10" xfId="0" applyNumberFormat="1" applyFont="1" applyBorder="1" applyAlignment="1">
      <alignment horizontal="center" vertical="center" wrapText="1"/>
    </xf>
    <xf numFmtId="9" fontId="20" fillId="0" borderId="10" xfId="2" applyFont="1" applyBorder="1" applyAlignment="1">
      <alignment horizontal="center" vertical="center" wrapText="1"/>
    </xf>
    <xf numFmtId="9" fontId="3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2" fontId="26" fillId="0" borderId="10" xfId="1" applyNumberFormat="1" applyFont="1" applyBorder="1" applyAlignment="1">
      <alignment horizontal="right"/>
    </xf>
    <xf numFmtId="165" fontId="26" fillId="0" borderId="10" xfId="2" applyNumberFormat="1" applyFont="1" applyBorder="1" applyAlignment="1">
      <alignment horizontal="center"/>
    </xf>
    <xf numFmtId="42" fontId="26" fillId="0" borderId="10" xfId="1" applyNumberFormat="1" applyFont="1" applyBorder="1" applyAlignment="1">
      <alignment horizontal="center"/>
    </xf>
    <xf numFmtId="42" fontId="4" fillId="0" borderId="10" xfId="1" applyNumberFormat="1" applyFont="1" applyBorder="1" applyAlignment="1">
      <alignment horizontal="right"/>
    </xf>
    <xf numFmtId="165" fontId="4" fillId="0" borderId="10" xfId="2" applyNumberFormat="1" applyFont="1" applyBorder="1" applyAlignment="1">
      <alignment horizontal="center"/>
    </xf>
    <xf numFmtId="42" fontId="4" fillId="0" borderId="10" xfId="1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69" fontId="4" fillId="0" borderId="10" xfId="1" applyNumberFormat="1" applyFont="1" applyBorder="1" applyAlignment="1">
      <alignment horizontal="right"/>
    </xf>
    <xf numFmtId="0" fontId="8" fillId="0" borderId="31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168" fontId="20" fillId="0" borderId="29" xfId="0" applyNumberFormat="1" applyFont="1" applyBorder="1" applyAlignment="1">
      <alignment horizontal="center" vertical="center" wrapText="1"/>
    </xf>
    <xf numFmtId="165" fontId="20" fillId="0" borderId="29" xfId="0" applyNumberFormat="1" applyFont="1" applyBorder="1" applyAlignment="1">
      <alignment horizontal="center" vertical="center" wrapText="1"/>
    </xf>
    <xf numFmtId="42" fontId="3" fillId="0" borderId="29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165" fontId="3" fillId="0" borderId="28" xfId="0" applyNumberFormat="1" applyFont="1" applyBorder="1" applyAlignment="1">
      <alignment horizontal="center" vertical="center" wrapText="1"/>
    </xf>
    <xf numFmtId="165" fontId="26" fillId="0" borderId="1" xfId="2" applyNumberFormat="1" applyFont="1" applyBorder="1" applyAlignment="1">
      <alignment horizontal="center"/>
    </xf>
    <xf numFmtId="49" fontId="0" fillId="0" borderId="27" xfId="0" applyNumberFormat="1" applyFont="1" applyBorder="1"/>
    <xf numFmtId="0" fontId="0" fillId="0" borderId="26" xfId="0" applyFont="1" applyBorder="1"/>
    <xf numFmtId="49" fontId="2" fillId="0" borderId="26" xfId="0" applyNumberFormat="1" applyFont="1" applyBorder="1" applyAlignment="1">
      <alignment horizontal="center"/>
    </xf>
    <xf numFmtId="165" fontId="26" fillId="0" borderId="26" xfId="2" applyNumberFormat="1" applyFont="1" applyBorder="1" applyAlignment="1">
      <alignment horizontal="center"/>
    </xf>
    <xf numFmtId="42" fontId="4" fillId="0" borderId="26" xfId="1" applyNumberFormat="1" applyFont="1" applyBorder="1" applyAlignment="1">
      <alignment horizontal="center"/>
    </xf>
    <xf numFmtId="165" fontId="26" fillId="0" borderId="13" xfId="2" applyNumberFormat="1" applyFont="1" applyBorder="1" applyAlignment="1">
      <alignment horizontal="center"/>
    </xf>
    <xf numFmtId="3" fontId="0" fillId="0" borderId="0" xfId="0" applyNumberFormat="1" applyFont="1" applyFill="1" applyBorder="1"/>
    <xf numFmtId="49" fontId="0" fillId="9" borderId="34" xfId="0" applyNumberFormat="1" applyFont="1" applyFill="1" applyBorder="1"/>
    <xf numFmtId="42" fontId="20" fillId="0" borderId="14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165" fontId="4" fillId="0" borderId="1" xfId="2" applyNumberFormat="1" applyFont="1" applyBorder="1" applyAlignment="1">
      <alignment horizontal="center"/>
    </xf>
    <xf numFmtId="42" fontId="0" fillId="0" borderId="10" xfId="1" applyNumberFormat="1" applyFont="1" applyBorder="1"/>
    <xf numFmtId="0" fontId="0" fillId="9" borderId="35" xfId="0" applyFont="1" applyFill="1" applyBorder="1"/>
    <xf numFmtId="49" fontId="4" fillId="0" borderId="0" xfId="0" applyNumberFormat="1" applyFont="1" applyFill="1" applyBorder="1" applyProtection="1">
      <protection hidden="1"/>
    </xf>
    <xf numFmtId="0" fontId="2" fillId="0" borderId="0" xfId="0" applyFont="1"/>
    <xf numFmtId="49" fontId="2" fillId="9" borderId="35" xfId="0" applyNumberFormat="1" applyFont="1" applyFill="1" applyBorder="1" applyAlignment="1">
      <alignment horizontal="left"/>
    </xf>
    <xf numFmtId="3" fontId="0" fillId="0" borderId="0" xfId="0" applyNumberFormat="1"/>
    <xf numFmtId="42" fontId="0" fillId="0" borderId="6" xfId="0" applyNumberFormat="1" applyBorder="1"/>
    <xf numFmtId="44" fontId="0" fillId="0" borderId="0" xfId="0" applyNumberFormat="1"/>
    <xf numFmtId="0" fontId="0" fillId="0" borderId="10" xfId="0" applyBorder="1"/>
    <xf numFmtId="165" fontId="28" fillId="0" borderId="10" xfId="2" applyNumberFormat="1" applyFont="1" applyBorder="1" applyAlignment="1">
      <alignment horizontal="center"/>
    </xf>
    <xf numFmtId="42" fontId="28" fillId="0" borderId="10" xfId="1" applyNumberFormat="1" applyFont="1" applyBorder="1" applyAlignment="1">
      <alignment horizontal="center"/>
    </xf>
    <xf numFmtId="0" fontId="30" fillId="0" borderId="10" xfId="0" applyFont="1" applyBorder="1"/>
    <xf numFmtId="42" fontId="28" fillId="0" borderId="10" xfId="1" applyNumberFormat="1" applyFont="1" applyBorder="1" applyAlignment="1">
      <alignment horizontal="right"/>
    </xf>
    <xf numFmtId="165" fontId="28" fillId="0" borderId="1" xfId="2" applyNumberFormat="1" applyFont="1" applyBorder="1" applyAlignment="1">
      <alignment horizontal="center"/>
    </xf>
    <xf numFmtId="42" fontId="28" fillId="0" borderId="0" xfId="1" applyNumberFormat="1" applyFont="1" applyFill="1" applyBorder="1" applyAlignment="1">
      <alignment horizontal="center"/>
    </xf>
    <xf numFmtId="3" fontId="29" fillId="0" borderId="0" xfId="0" applyNumberFormat="1" applyFont="1" applyFill="1" applyBorder="1"/>
    <xf numFmtId="3" fontId="29" fillId="0" borderId="0" xfId="0" applyNumberFormat="1" applyFont="1" applyFill="1"/>
    <xf numFmtId="42" fontId="29" fillId="0" borderId="6" xfId="1" applyNumberFormat="1" applyFont="1" applyFill="1" applyBorder="1"/>
    <xf numFmtId="42" fontId="29" fillId="0" borderId="6" xfId="1" applyNumberFormat="1" applyFont="1" applyFill="1" applyBorder="1" applyAlignment="1">
      <alignment horizontal="center"/>
    </xf>
    <xf numFmtId="170" fontId="0" fillId="0" borderId="10" xfId="0" applyNumberFormat="1" applyBorder="1"/>
    <xf numFmtId="170" fontId="0" fillId="0" borderId="0" xfId="0" applyNumberFormat="1"/>
    <xf numFmtId="42" fontId="0" fillId="0" borderId="10" xfId="0" applyNumberFormat="1" applyBorder="1"/>
    <xf numFmtId="0" fontId="0" fillId="0" borderId="0" xfId="0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3" fillId="4" borderId="3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164" fontId="24" fillId="2" borderId="1" xfId="1" applyNumberFormat="1" applyFont="1" applyFill="1" applyBorder="1" applyAlignment="1">
      <alignment horizontal="center" vertical="center"/>
    </xf>
    <xf numFmtId="164" fontId="24" fillId="2" borderId="3" xfId="1" applyNumberFormat="1" applyFont="1" applyFill="1" applyBorder="1" applyAlignment="1">
      <alignment horizontal="center" vertical="center"/>
    </xf>
    <xf numFmtId="164" fontId="24" fillId="3" borderId="1" xfId="1" applyNumberFormat="1" applyFont="1" applyFill="1" applyBorder="1" applyAlignment="1">
      <alignment horizontal="center" vertical="center"/>
    </xf>
    <xf numFmtId="164" fontId="24" fillId="3" borderId="3" xfId="1" applyNumberFormat="1" applyFont="1" applyFill="1" applyBorder="1" applyAlignment="1">
      <alignment horizontal="center" vertical="center"/>
    </xf>
    <xf numFmtId="164" fontId="24" fillId="3" borderId="2" xfId="1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top"/>
    </xf>
    <xf numFmtId="0" fontId="0" fillId="0" borderId="29" xfId="0" applyBorder="1" applyAlignment="1">
      <alignment horizontal="center" vertical="top"/>
    </xf>
    <xf numFmtId="164" fontId="8" fillId="12" borderId="20" xfId="1" applyNumberFormat="1" applyFont="1" applyFill="1" applyBorder="1" applyAlignment="1">
      <alignment horizontal="center" vertical="center"/>
    </xf>
    <xf numFmtId="164" fontId="8" fillId="12" borderId="21" xfId="1" applyNumberFormat="1" applyFont="1" applyFill="1" applyBorder="1" applyAlignment="1">
      <alignment horizontal="center" vertical="center"/>
    </xf>
    <xf numFmtId="164" fontId="8" fillId="12" borderId="19" xfId="1" applyNumberFormat="1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164" fontId="6" fillId="10" borderId="16" xfId="1" applyNumberFormat="1" applyFont="1" applyFill="1" applyBorder="1" applyAlignment="1">
      <alignment horizontal="center" vertical="center"/>
    </xf>
    <xf numFmtId="164" fontId="6" fillId="10" borderId="17" xfId="1" applyNumberFormat="1" applyFont="1" applyFill="1" applyBorder="1" applyAlignment="1">
      <alignment horizontal="center" vertical="center"/>
    </xf>
    <xf numFmtId="164" fontId="6" fillId="10" borderId="18" xfId="1" applyNumberFormat="1" applyFont="1" applyFill="1" applyBorder="1" applyAlignment="1">
      <alignment horizontal="center" vertical="center"/>
    </xf>
    <xf numFmtId="164" fontId="6" fillId="4" borderId="7" xfId="1" applyNumberFormat="1" applyFont="1" applyFill="1" applyBorder="1" applyAlignment="1">
      <alignment horizontal="center" vertical="center"/>
    </xf>
    <xf numFmtId="164" fontId="6" fillId="4" borderId="0" xfId="1" applyNumberFormat="1" applyFont="1" applyFill="1" applyBorder="1" applyAlignment="1">
      <alignment horizontal="center" vertical="center"/>
    </xf>
    <xf numFmtId="164" fontId="6" fillId="11" borderId="7" xfId="1" applyNumberFormat="1" applyFont="1" applyFill="1" applyBorder="1" applyAlignment="1">
      <alignment horizontal="center" vertical="center"/>
    </xf>
    <xf numFmtId="164" fontId="6" fillId="11" borderId="0" xfId="1" applyNumberFormat="1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164" fontId="8" fillId="12" borderId="17" xfId="1" applyNumberFormat="1" applyFont="1" applyFill="1" applyBorder="1" applyAlignment="1">
      <alignment horizontal="center" vertical="center"/>
    </xf>
    <xf numFmtId="164" fontId="6" fillId="11" borderId="16" xfId="1" applyNumberFormat="1" applyFont="1" applyFill="1" applyBorder="1" applyAlignment="1">
      <alignment horizontal="center" vertical="center"/>
    </xf>
    <xf numFmtId="164" fontId="6" fillId="11" borderId="17" xfId="1" applyNumberFormat="1" applyFont="1" applyFill="1" applyBorder="1" applyAlignment="1">
      <alignment horizontal="center" vertical="center"/>
    </xf>
    <xf numFmtId="164" fontId="6" fillId="11" borderId="18" xfId="1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42" fontId="6" fillId="4" borderId="8" xfId="1" applyNumberFormat="1" applyFont="1" applyFill="1" applyBorder="1" applyAlignment="1">
      <alignment horizontal="center" vertical="center"/>
    </xf>
    <xf numFmtId="42" fontId="6" fillId="4" borderId="25" xfId="1" applyNumberFormat="1" applyFont="1" applyFill="1" applyBorder="1" applyAlignment="1">
      <alignment horizontal="center" vertical="center"/>
    </xf>
    <xf numFmtId="164" fontId="6" fillId="10" borderId="21" xfId="1" applyNumberFormat="1" applyFont="1" applyFill="1" applyBorder="1" applyAlignment="1">
      <alignment horizontal="center" vertical="center"/>
    </xf>
    <xf numFmtId="164" fontId="6" fillId="10" borderId="19" xfId="1" applyNumberFormat="1" applyFont="1" applyFill="1" applyBorder="1" applyAlignment="1">
      <alignment horizontal="center" vertical="center"/>
    </xf>
    <xf numFmtId="164" fontId="6" fillId="11" borderId="20" xfId="1" applyNumberFormat="1" applyFont="1" applyFill="1" applyBorder="1" applyAlignment="1">
      <alignment horizontal="center" vertical="center"/>
    </xf>
    <xf numFmtId="164" fontId="6" fillId="11" borderId="21" xfId="1" applyNumberFormat="1" applyFont="1" applyFill="1" applyBorder="1" applyAlignment="1">
      <alignment horizontal="center" vertical="center"/>
    </xf>
    <xf numFmtId="164" fontId="6" fillId="11" borderId="19" xfId="1" applyNumberFormat="1" applyFont="1" applyFill="1" applyBorder="1" applyAlignment="1">
      <alignment horizontal="center" vertical="center"/>
    </xf>
  </cellXfs>
  <cellStyles count="1123">
    <cellStyle name="Comma 2" xfId="3" xr:uid="{00000000-0005-0000-0000-000000000000}"/>
    <cellStyle name="Comma 2 2" xfId="4" xr:uid="{00000000-0005-0000-0000-000001000000}"/>
    <cellStyle name="Comma 2 2 2" xfId="5" xr:uid="{00000000-0005-0000-0000-000002000000}"/>
    <cellStyle name="Comma 2 3" xfId="6" xr:uid="{00000000-0005-0000-0000-000003000000}"/>
    <cellStyle name="Comma 2 3 2" xfId="7" xr:uid="{00000000-0005-0000-0000-000004000000}"/>
    <cellStyle name="Comma 2 4" xfId="8" xr:uid="{00000000-0005-0000-0000-000005000000}"/>
    <cellStyle name="Comma 2 4 2" xfId="9" xr:uid="{00000000-0005-0000-0000-000006000000}"/>
    <cellStyle name="Comma 2 5" xfId="10" xr:uid="{00000000-0005-0000-0000-000007000000}"/>
    <cellStyle name="Comma 2 5 2" xfId="11" xr:uid="{00000000-0005-0000-0000-000008000000}"/>
    <cellStyle name="Comma 2 6" xfId="12" xr:uid="{00000000-0005-0000-0000-000009000000}"/>
    <cellStyle name="Comma 3" xfId="13" xr:uid="{00000000-0005-0000-0000-00000A000000}"/>
    <cellStyle name="Comma 4" xfId="14" xr:uid="{00000000-0005-0000-0000-00000B000000}"/>
    <cellStyle name="Comma 4 2" xfId="15" xr:uid="{00000000-0005-0000-0000-00000C000000}"/>
    <cellStyle name="Comma 5" xfId="16" xr:uid="{00000000-0005-0000-0000-00000D000000}"/>
    <cellStyle name="Comma 6" xfId="17" xr:uid="{00000000-0005-0000-0000-00000E000000}"/>
    <cellStyle name="Currency" xfId="1" builtinId="4"/>
    <cellStyle name="Currency 2" xfId="18" xr:uid="{00000000-0005-0000-0000-000010000000}"/>
    <cellStyle name="Currency 2 2" xfId="19" xr:uid="{00000000-0005-0000-0000-000011000000}"/>
    <cellStyle name="Currency 2 2 2" xfId="20" xr:uid="{00000000-0005-0000-0000-000012000000}"/>
    <cellStyle name="Currency 2 3" xfId="21" xr:uid="{00000000-0005-0000-0000-000013000000}"/>
    <cellStyle name="Currency 2 3 2" xfId="22" xr:uid="{00000000-0005-0000-0000-000014000000}"/>
    <cellStyle name="Currency 2 4" xfId="23" xr:uid="{00000000-0005-0000-0000-000015000000}"/>
    <cellStyle name="Currency 2 4 2" xfId="24" xr:uid="{00000000-0005-0000-0000-000016000000}"/>
    <cellStyle name="Currency 2 5" xfId="25" xr:uid="{00000000-0005-0000-0000-000017000000}"/>
    <cellStyle name="Currency 2 5 2" xfId="26" xr:uid="{00000000-0005-0000-0000-000018000000}"/>
    <cellStyle name="Currency 2 6" xfId="27" xr:uid="{00000000-0005-0000-0000-000019000000}"/>
    <cellStyle name="Currency 3" xfId="28" xr:uid="{00000000-0005-0000-0000-00001A000000}"/>
    <cellStyle name="Hyperlink" xfId="1122" builtinId="8"/>
    <cellStyle name="Hyperlink 2" xfId="29" xr:uid="{00000000-0005-0000-0000-00001C000000}"/>
    <cellStyle name="Normal" xfId="0" builtinId="0"/>
    <cellStyle name="Normal 10" xfId="30" xr:uid="{00000000-0005-0000-0000-00001E000000}"/>
    <cellStyle name="Normal 10 2" xfId="31" xr:uid="{00000000-0005-0000-0000-00001F000000}"/>
    <cellStyle name="Normal 11" xfId="32" xr:uid="{00000000-0005-0000-0000-000020000000}"/>
    <cellStyle name="Normal 11 2" xfId="33" xr:uid="{00000000-0005-0000-0000-000021000000}"/>
    <cellStyle name="Normal 12" xfId="34" xr:uid="{00000000-0005-0000-0000-000022000000}"/>
    <cellStyle name="Normal 12 2" xfId="35" xr:uid="{00000000-0005-0000-0000-000023000000}"/>
    <cellStyle name="Normal 13" xfId="36" xr:uid="{00000000-0005-0000-0000-000024000000}"/>
    <cellStyle name="Normal 13 2" xfId="37" xr:uid="{00000000-0005-0000-0000-000025000000}"/>
    <cellStyle name="Normal 14" xfId="38" xr:uid="{00000000-0005-0000-0000-000026000000}"/>
    <cellStyle name="Normal 15" xfId="39" xr:uid="{00000000-0005-0000-0000-000027000000}"/>
    <cellStyle name="Normal 15 2" xfId="40" xr:uid="{00000000-0005-0000-0000-000028000000}"/>
    <cellStyle name="Normal 16" xfId="41" xr:uid="{00000000-0005-0000-0000-000029000000}"/>
    <cellStyle name="Normal 16 2" xfId="42" xr:uid="{00000000-0005-0000-0000-00002A000000}"/>
    <cellStyle name="Normal 16_Final CMEEC CT Leg Rpt" xfId="43" xr:uid="{00000000-0005-0000-0000-00002B000000}"/>
    <cellStyle name="Normal 17" xfId="44" xr:uid="{00000000-0005-0000-0000-00002C000000}"/>
    <cellStyle name="Normal 18" xfId="45" xr:uid="{00000000-0005-0000-0000-00002D000000}"/>
    <cellStyle name="Normal 19" xfId="46" xr:uid="{00000000-0005-0000-0000-00002E000000}"/>
    <cellStyle name="Normal 2" xfId="47" xr:uid="{00000000-0005-0000-0000-00002F000000}"/>
    <cellStyle name="Normal 2 10" xfId="48" xr:uid="{00000000-0005-0000-0000-000030000000}"/>
    <cellStyle name="Normal 2 10 2" xfId="49" xr:uid="{00000000-0005-0000-0000-000031000000}"/>
    <cellStyle name="Normal 2 11" xfId="50" xr:uid="{00000000-0005-0000-0000-000032000000}"/>
    <cellStyle name="Normal 2 11 2" xfId="51" xr:uid="{00000000-0005-0000-0000-000033000000}"/>
    <cellStyle name="Normal 2 12" xfId="52" xr:uid="{00000000-0005-0000-0000-000034000000}"/>
    <cellStyle name="Normal 2 12 2" xfId="53" xr:uid="{00000000-0005-0000-0000-000035000000}"/>
    <cellStyle name="Normal 2 13" xfId="54" xr:uid="{00000000-0005-0000-0000-000036000000}"/>
    <cellStyle name="Normal 2 13 2" xfId="55" xr:uid="{00000000-0005-0000-0000-000037000000}"/>
    <cellStyle name="Normal 2 14" xfId="56" xr:uid="{00000000-0005-0000-0000-000038000000}"/>
    <cellStyle name="Normal 2 14 2" xfId="57" xr:uid="{00000000-0005-0000-0000-000039000000}"/>
    <cellStyle name="Normal 2 15" xfId="58" xr:uid="{00000000-0005-0000-0000-00003A000000}"/>
    <cellStyle name="Normal 2 2" xfId="59" xr:uid="{00000000-0005-0000-0000-00003B000000}"/>
    <cellStyle name="Normal 2 2 2" xfId="60" xr:uid="{00000000-0005-0000-0000-00003C000000}"/>
    <cellStyle name="Normal 2 3" xfId="61" xr:uid="{00000000-0005-0000-0000-00003D000000}"/>
    <cellStyle name="Normal 2 3 2" xfId="62" xr:uid="{00000000-0005-0000-0000-00003E000000}"/>
    <cellStyle name="Normal 2 4" xfId="63" xr:uid="{00000000-0005-0000-0000-00003F000000}"/>
    <cellStyle name="Normal 2 4 2" xfId="64" xr:uid="{00000000-0005-0000-0000-000040000000}"/>
    <cellStyle name="Normal 2 5" xfId="65" xr:uid="{00000000-0005-0000-0000-000041000000}"/>
    <cellStyle name="Normal 2 5 2" xfId="66" xr:uid="{00000000-0005-0000-0000-000042000000}"/>
    <cellStyle name="Normal 2 6" xfId="67" xr:uid="{00000000-0005-0000-0000-000043000000}"/>
    <cellStyle name="Normal 2 6 2" xfId="68" xr:uid="{00000000-0005-0000-0000-000044000000}"/>
    <cellStyle name="Normal 2 6 2 2" xfId="69" xr:uid="{00000000-0005-0000-0000-000045000000}"/>
    <cellStyle name="Normal 2 6 3" xfId="70" xr:uid="{00000000-0005-0000-0000-000046000000}"/>
    <cellStyle name="Normal 2 7" xfId="71" xr:uid="{00000000-0005-0000-0000-000047000000}"/>
    <cellStyle name="Normal 2 7 2" xfId="72" xr:uid="{00000000-0005-0000-0000-000048000000}"/>
    <cellStyle name="Normal 2 8" xfId="73" xr:uid="{00000000-0005-0000-0000-000049000000}"/>
    <cellStyle name="Normal 2 8 2" xfId="74" xr:uid="{00000000-0005-0000-0000-00004A000000}"/>
    <cellStyle name="Normal 2 9" xfId="75" xr:uid="{00000000-0005-0000-0000-00004B000000}"/>
    <cellStyle name="Normal 2 9 2" xfId="76" xr:uid="{00000000-0005-0000-0000-00004C000000}"/>
    <cellStyle name="Normal 3" xfId="77" xr:uid="{00000000-0005-0000-0000-00004D000000}"/>
    <cellStyle name="Normal 3 2" xfId="78" xr:uid="{00000000-0005-0000-0000-00004E000000}"/>
    <cellStyle name="Normal 4" xfId="79" xr:uid="{00000000-0005-0000-0000-00004F000000}"/>
    <cellStyle name="Normal 4 2" xfId="80" xr:uid="{00000000-0005-0000-0000-000050000000}"/>
    <cellStyle name="Normal 4 2 2" xfId="81" xr:uid="{00000000-0005-0000-0000-000051000000}"/>
    <cellStyle name="Normal 4 3" xfId="82" xr:uid="{00000000-0005-0000-0000-000052000000}"/>
    <cellStyle name="Normal 5" xfId="83" xr:uid="{00000000-0005-0000-0000-000053000000}"/>
    <cellStyle name="Normal 5 2" xfId="84" xr:uid="{00000000-0005-0000-0000-000054000000}"/>
    <cellStyle name="Normal 6" xfId="85" xr:uid="{00000000-0005-0000-0000-000055000000}"/>
    <cellStyle name="Normal 7" xfId="86" xr:uid="{00000000-0005-0000-0000-000056000000}"/>
    <cellStyle name="Normal 7 2" xfId="87" xr:uid="{00000000-0005-0000-0000-000057000000}"/>
    <cellStyle name="Normal 8" xfId="88" xr:uid="{00000000-0005-0000-0000-000058000000}"/>
    <cellStyle name="Normal 9" xfId="89" xr:uid="{00000000-0005-0000-0000-000059000000}"/>
    <cellStyle name="Normal 9 2" xfId="90" xr:uid="{00000000-0005-0000-0000-00005A000000}"/>
    <cellStyle name="Note 2" xfId="91" xr:uid="{00000000-0005-0000-0000-00005B000000}"/>
    <cellStyle name="Note 2 2" xfId="92" xr:uid="{00000000-0005-0000-0000-00005C000000}"/>
    <cellStyle name="Note 2 2 2" xfId="93" xr:uid="{00000000-0005-0000-0000-00005D000000}"/>
    <cellStyle name="Note 2 3" xfId="94" xr:uid="{00000000-0005-0000-0000-00005E000000}"/>
    <cellStyle name="Note 2 4" xfId="95" xr:uid="{00000000-0005-0000-0000-00005F000000}"/>
    <cellStyle name="Note 2_Final CMEEC CT Leg Rpt" xfId="96" xr:uid="{00000000-0005-0000-0000-000060000000}"/>
    <cellStyle name="Percent" xfId="2" builtinId="5"/>
    <cellStyle name="Style 40" xfId="97" xr:uid="{00000000-0005-0000-0000-000062000000}"/>
    <cellStyle name="Style 40 2" xfId="98" xr:uid="{00000000-0005-0000-0000-000063000000}"/>
    <cellStyle name="Style 40 2 2" xfId="99" xr:uid="{00000000-0005-0000-0000-000064000000}"/>
    <cellStyle name="Style 40 3" xfId="100" xr:uid="{00000000-0005-0000-0000-000065000000}"/>
    <cellStyle name="Style 40 3 2" xfId="101" xr:uid="{00000000-0005-0000-0000-000066000000}"/>
    <cellStyle name="Style 40 4" xfId="102" xr:uid="{00000000-0005-0000-0000-000067000000}"/>
    <cellStyle name="Style 40 5" xfId="103" xr:uid="{00000000-0005-0000-0000-000068000000}"/>
    <cellStyle name="Style 40 5 2" xfId="104" xr:uid="{00000000-0005-0000-0000-000069000000}"/>
    <cellStyle name="Style 40 6" xfId="105" xr:uid="{00000000-0005-0000-0000-00006A000000}"/>
    <cellStyle name="Style 40 6 2" xfId="106" xr:uid="{00000000-0005-0000-0000-00006B000000}"/>
    <cellStyle name="Style 40_Final CMEEC CT Leg Rpt" xfId="107" xr:uid="{00000000-0005-0000-0000-00006C000000}"/>
    <cellStyle name="Style 44" xfId="108" xr:uid="{00000000-0005-0000-0000-00006D000000}"/>
    <cellStyle name="Style 44 2" xfId="109" xr:uid="{00000000-0005-0000-0000-00006E000000}"/>
    <cellStyle name="Style 44 2 2" xfId="110" xr:uid="{00000000-0005-0000-0000-00006F000000}"/>
    <cellStyle name="Style 44 2 2 2" xfId="111" xr:uid="{00000000-0005-0000-0000-000070000000}"/>
    <cellStyle name="Style 44 2 3" xfId="112" xr:uid="{00000000-0005-0000-0000-000071000000}"/>
    <cellStyle name="Style 44 2 3 2" xfId="113" xr:uid="{00000000-0005-0000-0000-000072000000}"/>
    <cellStyle name="Style 44 2 4" xfId="114" xr:uid="{00000000-0005-0000-0000-000073000000}"/>
    <cellStyle name="Style 44 2 5" xfId="115" xr:uid="{00000000-0005-0000-0000-000074000000}"/>
    <cellStyle name="Style 44 2 5 2" xfId="116" xr:uid="{00000000-0005-0000-0000-000075000000}"/>
    <cellStyle name="Style 44 2 6" xfId="117" xr:uid="{00000000-0005-0000-0000-000076000000}"/>
    <cellStyle name="Style 44 2 6 2" xfId="118" xr:uid="{00000000-0005-0000-0000-000077000000}"/>
    <cellStyle name="Style 44 3" xfId="119" xr:uid="{00000000-0005-0000-0000-000078000000}"/>
    <cellStyle name="Style 44 3 2" xfId="120" xr:uid="{00000000-0005-0000-0000-000079000000}"/>
    <cellStyle name="Style 44 3 2 2" xfId="121" xr:uid="{00000000-0005-0000-0000-00007A000000}"/>
    <cellStyle name="Style 44 3 3" xfId="122" xr:uid="{00000000-0005-0000-0000-00007B000000}"/>
    <cellStyle name="Style 44 3 3 2" xfId="123" xr:uid="{00000000-0005-0000-0000-00007C000000}"/>
    <cellStyle name="Style 44 3 4" xfId="124" xr:uid="{00000000-0005-0000-0000-00007D000000}"/>
    <cellStyle name="Style 44 3 5" xfId="125" xr:uid="{00000000-0005-0000-0000-00007E000000}"/>
    <cellStyle name="Style 44 3 5 2" xfId="126" xr:uid="{00000000-0005-0000-0000-00007F000000}"/>
    <cellStyle name="Style 44 3 6" xfId="127" xr:uid="{00000000-0005-0000-0000-000080000000}"/>
    <cellStyle name="Style 44 3 6 2" xfId="128" xr:uid="{00000000-0005-0000-0000-000081000000}"/>
    <cellStyle name="Style 44 4" xfId="129" xr:uid="{00000000-0005-0000-0000-000082000000}"/>
    <cellStyle name="Style 44 4 2" xfId="130" xr:uid="{00000000-0005-0000-0000-000083000000}"/>
    <cellStyle name="Style 44 4 2 2" xfId="131" xr:uid="{00000000-0005-0000-0000-000084000000}"/>
    <cellStyle name="Style 44 4 3" xfId="132" xr:uid="{00000000-0005-0000-0000-000085000000}"/>
    <cellStyle name="Style 44 4 3 2" xfId="133" xr:uid="{00000000-0005-0000-0000-000086000000}"/>
    <cellStyle name="Style 44 4 4" xfId="134" xr:uid="{00000000-0005-0000-0000-000087000000}"/>
    <cellStyle name="Style 44 4 5" xfId="135" xr:uid="{00000000-0005-0000-0000-000088000000}"/>
    <cellStyle name="Style 44 4 5 2" xfId="136" xr:uid="{00000000-0005-0000-0000-000089000000}"/>
    <cellStyle name="Style 44 4 6" xfId="137" xr:uid="{00000000-0005-0000-0000-00008A000000}"/>
    <cellStyle name="Style 44 4 6 2" xfId="138" xr:uid="{00000000-0005-0000-0000-00008B000000}"/>
    <cellStyle name="Style 44 5" xfId="139" xr:uid="{00000000-0005-0000-0000-00008C000000}"/>
    <cellStyle name="Style 44 5 2" xfId="140" xr:uid="{00000000-0005-0000-0000-00008D000000}"/>
    <cellStyle name="Style 44 6" xfId="141" xr:uid="{00000000-0005-0000-0000-00008E000000}"/>
    <cellStyle name="Style 44 6 2" xfId="142" xr:uid="{00000000-0005-0000-0000-00008F000000}"/>
    <cellStyle name="Style 44 7" xfId="143" xr:uid="{00000000-0005-0000-0000-000090000000}"/>
    <cellStyle name="Style 44 8" xfId="144" xr:uid="{00000000-0005-0000-0000-000091000000}"/>
    <cellStyle name="Style 44 8 2" xfId="145" xr:uid="{00000000-0005-0000-0000-000092000000}"/>
    <cellStyle name="Style 44 9" xfId="146" xr:uid="{00000000-0005-0000-0000-000093000000}"/>
    <cellStyle name="Style 44 9 2" xfId="147" xr:uid="{00000000-0005-0000-0000-000094000000}"/>
    <cellStyle name="Style 66" xfId="148" xr:uid="{00000000-0005-0000-0000-000095000000}"/>
    <cellStyle name="Style 69" xfId="149" xr:uid="{00000000-0005-0000-0000-000096000000}"/>
    <cellStyle name="Style 69 10" xfId="150" xr:uid="{00000000-0005-0000-0000-000097000000}"/>
    <cellStyle name="Style 69 10 2" xfId="151" xr:uid="{00000000-0005-0000-0000-000098000000}"/>
    <cellStyle name="Style 69 2" xfId="152" xr:uid="{00000000-0005-0000-0000-000099000000}"/>
    <cellStyle name="Style 69 2 2" xfId="153" xr:uid="{00000000-0005-0000-0000-00009A000000}"/>
    <cellStyle name="Style 69 2 2 2" xfId="154" xr:uid="{00000000-0005-0000-0000-00009B000000}"/>
    <cellStyle name="Style 69 2 2 2 2" xfId="155" xr:uid="{00000000-0005-0000-0000-00009C000000}"/>
    <cellStyle name="Style 69 2 2 3" xfId="156" xr:uid="{00000000-0005-0000-0000-00009D000000}"/>
    <cellStyle name="Style 69 2 2 3 2" xfId="157" xr:uid="{00000000-0005-0000-0000-00009E000000}"/>
    <cellStyle name="Style 69 2 2 4" xfId="158" xr:uid="{00000000-0005-0000-0000-00009F000000}"/>
    <cellStyle name="Style 69 2 2 5" xfId="159" xr:uid="{00000000-0005-0000-0000-0000A0000000}"/>
    <cellStyle name="Style 69 2 2 5 2" xfId="160" xr:uid="{00000000-0005-0000-0000-0000A1000000}"/>
    <cellStyle name="Style 69 2 2 6" xfId="161" xr:uid="{00000000-0005-0000-0000-0000A2000000}"/>
    <cellStyle name="Style 69 2 2 6 2" xfId="162" xr:uid="{00000000-0005-0000-0000-0000A3000000}"/>
    <cellStyle name="Style 69 2 3" xfId="163" xr:uid="{00000000-0005-0000-0000-0000A4000000}"/>
    <cellStyle name="Style 69 2 3 2" xfId="164" xr:uid="{00000000-0005-0000-0000-0000A5000000}"/>
    <cellStyle name="Style 69 2 3 2 2" xfId="165" xr:uid="{00000000-0005-0000-0000-0000A6000000}"/>
    <cellStyle name="Style 69 2 3 3" xfId="166" xr:uid="{00000000-0005-0000-0000-0000A7000000}"/>
    <cellStyle name="Style 69 2 3 3 2" xfId="167" xr:uid="{00000000-0005-0000-0000-0000A8000000}"/>
    <cellStyle name="Style 69 2 3 4" xfId="168" xr:uid="{00000000-0005-0000-0000-0000A9000000}"/>
    <cellStyle name="Style 69 2 3 5" xfId="169" xr:uid="{00000000-0005-0000-0000-0000AA000000}"/>
    <cellStyle name="Style 69 2 3 5 2" xfId="170" xr:uid="{00000000-0005-0000-0000-0000AB000000}"/>
    <cellStyle name="Style 69 2 3 6" xfId="171" xr:uid="{00000000-0005-0000-0000-0000AC000000}"/>
    <cellStyle name="Style 69 2 3 6 2" xfId="172" xr:uid="{00000000-0005-0000-0000-0000AD000000}"/>
    <cellStyle name="Style 69 2 4" xfId="173" xr:uid="{00000000-0005-0000-0000-0000AE000000}"/>
    <cellStyle name="Style 69 2 4 2" xfId="174" xr:uid="{00000000-0005-0000-0000-0000AF000000}"/>
    <cellStyle name="Style 69 2 4 2 2" xfId="175" xr:uid="{00000000-0005-0000-0000-0000B0000000}"/>
    <cellStyle name="Style 69 2 4 3" xfId="176" xr:uid="{00000000-0005-0000-0000-0000B1000000}"/>
    <cellStyle name="Style 69 2 4 3 2" xfId="177" xr:uid="{00000000-0005-0000-0000-0000B2000000}"/>
    <cellStyle name="Style 69 2 4 4" xfId="178" xr:uid="{00000000-0005-0000-0000-0000B3000000}"/>
    <cellStyle name="Style 69 2 4 5" xfId="179" xr:uid="{00000000-0005-0000-0000-0000B4000000}"/>
    <cellStyle name="Style 69 2 4 5 2" xfId="180" xr:uid="{00000000-0005-0000-0000-0000B5000000}"/>
    <cellStyle name="Style 69 2 4 6" xfId="181" xr:uid="{00000000-0005-0000-0000-0000B6000000}"/>
    <cellStyle name="Style 69 2 4 6 2" xfId="182" xr:uid="{00000000-0005-0000-0000-0000B7000000}"/>
    <cellStyle name="Style 69 2 5" xfId="183" xr:uid="{00000000-0005-0000-0000-0000B8000000}"/>
    <cellStyle name="Style 69 2 5 2" xfId="184" xr:uid="{00000000-0005-0000-0000-0000B9000000}"/>
    <cellStyle name="Style 69 2 6" xfId="185" xr:uid="{00000000-0005-0000-0000-0000BA000000}"/>
    <cellStyle name="Style 69 2 6 2" xfId="186" xr:uid="{00000000-0005-0000-0000-0000BB000000}"/>
    <cellStyle name="Style 69 2 7" xfId="187" xr:uid="{00000000-0005-0000-0000-0000BC000000}"/>
    <cellStyle name="Style 69 2 8" xfId="188" xr:uid="{00000000-0005-0000-0000-0000BD000000}"/>
    <cellStyle name="Style 69 2 8 2" xfId="189" xr:uid="{00000000-0005-0000-0000-0000BE000000}"/>
    <cellStyle name="Style 69 2 9" xfId="190" xr:uid="{00000000-0005-0000-0000-0000BF000000}"/>
    <cellStyle name="Style 69 2 9 2" xfId="191" xr:uid="{00000000-0005-0000-0000-0000C0000000}"/>
    <cellStyle name="Style 69 3" xfId="192" xr:uid="{00000000-0005-0000-0000-0000C1000000}"/>
    <cellStyle name="Style 69 3 2" xfId="193" xr:uid="{00000000-0005-0000-0000-0000C2000000}"/>
    <cellStyle name="Style 69 3 2 2" xfId="194" xr:uid="{00000000-0005-0000-0000-0000C3000000}"/>
    <cellStyle name="Style 69 3 3" xfId="195" xr:uid="{00000000-0005-0000-0000-0000C4000000}"/>
    <cellStyle name="Style 69 3 3 2" xfId="196" xr:uid="{00000000-0005-0000-0000-0000C5000000}"/>
    <cellStyle name="Style 69 3 4" xfId="197" xr:uid="{00000000-0005-0000-0000-0000C6000000}"/>
    <cellStyle name="Style 69 3 5" xfId="198" xr:uid="{00000000-0005-0000-0000-0000C7000000}"/>
    <cellStyle name="Style 69 3 5 2" xfId="199" xr:uid="{00000000-0005-0000-0000-0000C8000000}"/>
    <cellStyle name="Style 69 3 6" xfId="200" xr:uid="{00000000-0005-0000-0000-0000C9000000}"/>
    <cellStyle name="Style 69 3 6 2" xfId="201" xr:uid="{00000000-0005-0000-0000-0000CA000000}"/>
    <cellStyle name="Style 69 4" xfId="202" xr:uid="{00000000-0005-0000-0000-0000CB000000}"/>
    <cellStyle name="Style 69 4 2" xfId="203" xr:uid="{00000000-0005-0000-0000-0000CC000000}"/>
    <cellStyle name="Style 69 4 2 2" xfId="204" xr:uid="{00000000-0005-0000-0000-0000CD000000}"/>
    <cellStyle name="Style 69 4 3" xfId="205" xr:uid="{00000000-0005-0000-0000-0000CE000000}"/>
    <cellStyle name="Style 69 4 3 2" xfId="206" xr:uid="{00000000-0005-0000-0000-0000CF000000}"/>
    <cellStyle name="Style 69 4 4" xfId="207" xr:uid="{00000000-0005-0000-0000-0000D0000000}"/>
    <cellStyle name="Style 69 4 5" xfId="208" xr:uid="{00000000-0005-0000-0000-0000D1000000}"/>
    <cellStyle name="Style 69 4 5 2" xfId="209" xr:uid="{00000000-0005-0000-0000-0000D2000000}"/>
    <cellStyle name="Style 69 4 6" xfId="210" xr:uid="{00000000-0005-0000-0000-0000D3000000}"/>
    <cellStyle name="Style 69 4 6 2" xfId="211" xr:uid="{00000000-0005-0000-0000-0000D4000000}"/>
    <cellStyle name="Style 69 5" xfId="212" xr:uid="{00000000-0005-0000-0000-0000D5000000}"/>
    <cellStyle name="Style 69 5 2" xfId="213" xr:uid="{00000000-0005-0000-0000-0000D6000000}"/>
    <cellStyle name="Style 69 5 2 2" xfId="214" xr:uid="{00000000-0005-0000-0000-0000D7000000}"/>
    <cellStyle name="Style 69 5 2 2 2" xfId="215" xr:uid="{00000000-0005-0000-0000-0000D8000000}"/>
    <cellStyle name="Style 69 5 2 3" xfId="216" xr:uid="{00000000-0005-0000-0000-0000D9000000}"/>
    <cellStyle name="Style 69 5 2 3 2" xfId="217" xr:uid="{00000000-0005-0000-0000-0000DA000000}"/>
    <cellStyle name="Style 69 5 2 4" xfId="218" xr:uid="{00000000-0005-0000-0000-0000DB000000}"/>
    <cellStyle name="Style 69 5 3" xfId="219" xr:uid="{00000000-0005-0000-0000-0000DC000000}"/>
    <cellStyle name="Style 69 5 3 2" xfId="220" xr:uid="{00000000-0005-0000-0000-0000DD000000}"/>
    <cellStyle name="Style 69 5 4" xfId="221" xr:uid="{00000000-0005-0000-0000-0000DE000000}"/>
    <cellStyle name="Style 69 5 5" xfId="222" xr:uid="{00000000-0005-0000-0000-0000DF000000}"/>
    <cellStyle name="Style 69 5 5 2" xfId="223" xr:uid="{00000000-0005-0000-0000-0000E0000000}"/>
    <cellStyle name="Style 69 5 6" xfId="224" xr:uid="{00000000-0005-0000-0000-0000E1000000}"/>
    <cellStyle name="Style 69 5 6 2" xfId="225" xr:uid="{00000000-0005-0000-0000-0000E2000000}"/>
    <cellStyle name="Style 69 6" xfId="226" xr:uid="{00000000-0005-0000-0000-0000E3000000}"/>
    <cellStyle name="Style 69 6 2" xfId="227" xr:uid="{00000000-0005-0000-0000-0000E4000000}"/>
    <cellStyle name="Style 69 7" xfId="228" xr:uid="{00000000-0005-0000-0000-0000E5000000}"/>
    <cellStyle name="Style 69 7 2" xfId="229" xr:uid="{00000000-0005-0000-0000-0000E6000000}"/>
    <cellStyle name="Style 69 8" xfId="230" xr:uid="{00000000-0005-0000-0000-0000E7000000}"/>
    <cellStyle name="Style 69 9" xfId="231" xr:uid="{00000000-0005-0000-0000-0000E8000000}"/>
    <cellStyle name="Style 69 9 2" xfId="232" xr:uid="{00000000-0005-0000-0000-0000E9000000}"/>
    <cellStyle name="Style 70" xfId="233" xr:uid="{00000000-0005-0000-0000-0000EA000000}"/>
    <cellStyle name="Style 70 2" xfId="234" xr:uid="{00000000-0005-0000-0000-0000EB000000}"/>
    <cellStyle name="Style 70 2 2" xfId="235" xr:uid="{00000000-0005-0000-0000-0000EC000000}"/>
    <cellStyle name="Style 70 2 2 2" xfId="236" xr:uid="{00000000-0005-0000-0000-0000ED000000}"/>
    <cellStyle name="Style 70 2 3" xfId="237" xr:uid="{00000000-0005-0000-0000-0000EE000000}"/>
    <cellStyle name="Style 70 2 3 2" xfId="238" xr:uid="{00000000-0005-0000-0000-0000EF000000}"/>
    <cellStyle name="Style 70 2 4" xfId="239" xr:uid="{00000000-0005-0000-0000-0000F0000000}"/>
    <cellStyle name="Style 70 2 5" xfId="240" xr:uid="{00000000-0005-0000-0000-0000F1000000}"/>
    <cellStyle name="Style 70 2 5 2" xfId="241" xr:uid="{00000000-0005-0000-0000-0000F2000000}"/>
    <cellStyle name="Style 70 2 6" xfId="242" xr:uid="{00000000-0005-0000-0000-0000F3000000}"/>
    <cellStyle name="Style 70 2 6 2" xfId="243" xr:uid="{00000000-0005-0000-0000-0000F4000000}"/>
    <cellStyle name="Style 70 3" xfId="244" xr:uid="{00000000-0005-0000-0000-0000F5000000}"/>
    <cellStyle name="Style 70 3 2" xfId="245" xr:uid="{00000000-0005-0000-0000-0000F6000000}"/>
    <cellStyle name="Style 70 3 2 2" xfId="246" xr:uid="{00000000-0005-0000-0000-0000F7000000}"/>
    <cellStyle name="Style 70 3 3" xfId="247" xr:uid="{00000000-0005-0000-0000-0000F8000000}"/>
    <cellStyle name="Style 70 3 3 2" xfId="248" xr:uid="{00000000-0005-0000-0000-0000F9000000}"/>
    <cellStyle name="Style 70 3 4" xfId="249" xr:uid="{00000000-0005-0000-0000-0000FA000000}"/>
    <cellStyle name="Style 70 3 5" xfId="250" xr:uid="{00000000-0005-0000-0000-0000FB000000}"/>
    <cellStyle name="Style 70 3 5 2" xfId="251" xr:uid="{00000000-0005-0000-0000-0000FC000000}"/>
    <cellStyle name="Style 70 3 6" xfId="252" xr:uid="{00000000-0005-0000-0000-0000FD000000}"/>
    <cellStyle name="Style 70 3 6 2" xfId="253" xr:uid="{00000000-0005-0000-0000-0000FE000000}"/>
    <cellStyle name="Style 70 4" xfId="254" xr:uid="{00000000-0005-0000-0000-0000FF000000}"/>
    <cellStyle name="Style 70 4 2" xfId="255" xr:uid="{00000000-0005-0000-0000-000000010000}"/>
    <cellStyle name="Style 70 4 2 2" xfId="256" xr:uid="{00000000-0005-0000-0000-000001010000}"/>
    <cellStyle name="Style 70 4 3" xfId="257" xr:uid="{00000000-0005-0000-0000-000002010000}"/>
    <cellStyle name="Style 70 4 3 2" xfId="258" xr:uid="{00000000-0005-0000-0000-000003010000}"/>
    <cellStyle name="Style 70 4 4" xfId="259" xr:uid="{00000000-0005-0000-0000-000004010000}"/>
    <cellStyle name="Style 70 4 5" xfId="260" xr:uid="{00000000-0005-0000-0000-000005010000}"/>
    <cellStyle name="Style 70 4 5 2" xfId="261" xr:uid="{00000000-0005-0000-0000-000006010000}"/>
    <cellStyle name="Style 70 4 6" xfId="262" xr:uid="{00000000-0005-0000-0000-000007010000}"/>
    <cellStyle name="Style 70 4 6 2" xfId="263" xr:uid="{00000000-0005-0000-0000-000008010000}"/>
    <cellStyle name="Style 70 5" xfId="264" xr:uid="{00000000-0005-0000-0000-000009010000}"/>
    <cellStyle name="Style 70 5 2" xfId="265" xr:uid="{00000000-0005-0000-0000-00000A010000}"/>
    <cellStyle name="Style 70 6" xfId="266" xr:uid="{00000000-0005-0000-0000-00000B010000}"/>
    <cellStyle name="Style 70 6 2" xfId="267" xr:uid="{00000000-0005-0000-0000-00000C010000}"/>
    <cellStyle name="Style 70 7" xfId="268" xr:uid="{00000000-0005-0000-0000-00000D010000}"/>
    <cellStyle name="Style 70 8" xfId="269" xr:uid="{00000000-0005-0000-0000-00000E010000}"/>
    <cellStyle name="Style 70 8 2" xfId="270" xr:uid="{00000000-0005-0000-0000-00000F010000}"/>
    <cellStyle name="Style 70 9" xfId="271" xr:uid="{00000000-0005-0000-0000-000010010000}"/>
    <cellStyle name="Style 70 9 2" xfId="272" xr:uid="{00000000-0005-0000-0000-000011010000}"/>
    <cellStyle name="Style 71" xfId="273" xr:uid="{00000000-0005-0000-0000-000012010000}"/>
    <cellStyle name="Style 71 2" xfId="274" xr:uid="{00000000-0005-0000-0000-000013010000}"/>
    <cellStyle name="Style 71 2 2" xfId="275" xr:uid="{00000000-0005-0000-0000-000014010000}"/>
    <cellStyle name="Style 71 2 2 2" xfId="276" xr:uid="{00000000-0005-0000-0000-000015010000}"/>
    <cellStyle name="Style 71 2 3" xfId="277" xr:uid="{00000000-0005-0000-0000-000016010000}"/>
    <cellStyle name="Style 71 2 3 2" xfId="278" xr:uid="{00000000-0005-0000-0000-000017010000}"/>
    <cellStyle name="Style 71 2 4" xfId="279" xr:uid="{00000000-0005-0000-0000-000018010000}"/>
    <cellStyle name="Style 71 2 5" xfId="280" xr:uid="{00000000-0005-0000-0000-000019010000}"/>
    <cellStyle name="Style 71 2 5 2" xfId="281" xr:uid="{00000000-0005-0000-0000-00001A010000}"/>
    <cellStyle name="Style 71 2 6" xfId="282" xr:uid="{00000000-0005-0000-0000-00001B010000}"/>
    <cellStyle name="Style 71 2 6 2" xfId="283" xr:uid="{00000000-0005-0000-0000-00001C010000}"/>
    <cellStyle name="Style 71 3" xfId="284" xr:uid="{00000000-0005-0000-0000-00001D010000}"/>
    <cellStyle name="Style 71 3 2" xfId="285" xr:uid="{00000000-0005-0000-0000-00001E010000}"/>
    <cellStyle name="Style 71 3 2 2" xfId="286" xr:uid="{00000000-0005-0000-0000-00001F010000}"/>
    <cellStyle name="Style 71 3 3" xfId="287" xr:uid="{00000000-0005-0000-0000-000020010000}"/>
    <cellStyle name="Style 71 3 3 2" xfId="288" xr:uid="{00000000-0005-0000-0000-000021010000}"/>
    <cellStyle name="Style 71 3 4" xfId="289" xr:uid="{00000000-0005-0000-0000-000022010000}"/>
    <cellStyle name="Style 71 3 5" xfId="290" xr:uid="{00000000-0005-0000-0000-000023010000}"/>
    <cellStyle name="Style 71 3 5 2" xfId="291" xr:uid="{00000000-0005-0000-0000-000024010000}"/>
    <cellStyle name="Style 71 3 6" xfId="292" xr:uid="{00000000-0005-0000-0000-000025010000}"/>
    <cellStyle name="Style 71 3 6 2" xfId="293" xr:uid="{00000000-0005-0000-0000-000026010000}"/>
    <cellStyle name="Style 71 4" xfId="294" xr:uid="{00000000-0005-0000-0000-000027010000}"/>
    <cellStyle name="Style 71 4 2" xfId="295" xr:uid="{00000000-0005-0000-0000-000028010000}"/>
    <cellStyle name="Style 71 4 2 2" xfId="296" xr:uid="{00000000-0005-0000-0000-000029010000}"/>
    <cellStyle name="Style 71 4 3" xfId="297" xr:uid="{00000000-0005-0000-0000-00002A010000}"/>
    <cellStyle name="Style 71 4 3 2" xfId="298" xr:uid="{00000000-0005-0000-0000-00002B010000}"/>
    <cellStyle name="Style 71 4 4" xfId="299" xr:uid="{00000000-0005-0000-0000-00002C010000}"/>
    <cellStyle name="Style 71 4 5" xfId="300" xr:uid="{00000000-0005-0000-0000-00002D010000}"/>
    <cellStyle name="Style 71 4 5 2" xfId="301" xr:uid="{00000000-0005-0000-0000-00002E010000}"/>
    <cellStyle name="Style 71 4 6" xfId="302" xr:uid="{00000000-0005-0000-0000-00002F010000}"/>
    <cellStyle name="Style 71 4 6 2" xfId="303" xr:uid="{00000000-0005-0000-0000-000030010000}"/>
    <cellStyle name="Style 71 5" xfId="304" xr:uid="{00000000-0005-0000-0000-000031010000}"/>
    <cellStyle name="Style 71 5 2" xfId="305" xr:uid="{00000000-0005-0000-0000-000032010000}"/>
    <cellStyle name="Style 71 6" xfId="306" xr:uid="{00000000-0005-0000-0000-000033010000}"/>
    <cellStyle name="Style 71 6 2" xfId="307" xr:uid="{00000000-0005-0000-0000-000034010000}"/>
    <cellStyle name="Style 71 7" xfId="308" xr:uid="{00000000-0005-0000-0000-000035010000}"/>
    <cellStyle name="Style 71 8" xfId="309" xr:uid="{00000000-0005-0000-0000-000036010000}"/>
    <cellStyle name="Style 71 8 2" xfId="310" xr:uid="{00000000-0005-0000-0000-000037010000}"/>
    <cellStyle name="Style 71 9" xfId="311" xr:uid="{00000000-0005-0000-0000-000038010000}"/>
    <cellStyle name="Style 71 9 2" xfId="312" xr:uid="{00000000-0005-0000-0000-000039010000}"/>
    <cellStyle name="Style 72" xfId="313" xr:uid="{00000000-0005-0000-0000-00003A010000}"/>
    <cellStyle name="Style 72 2" xfId="314" xr:uid="{00000000-0005-0000-0000-00003B010000}"/>
    <cellStyle name="Style 72 2 2" xfId="315" xr:uid="{00000000-0005-0000-0000-00003C010000}"/>
    <cellStyle name="Style 72 2 2 2" xfId="316" xr:uid="{00000000-0005-0000-0000-00003D010000}"/>
    <cellStyle name="Style 72 2 3" xfId="317" xr:uid="{00000000-0005-0000-0000-00003E010000}"/>
    <cellStyle name="Style 72 2 3 2" xfId="318" xr:uid="{00000000-0005-0000-0000-00003F010000}"/>
    <cellStyle name="Style 72 2 4" xfId="319" xr:uid="{00000000-0005-0000-0000-000040010000}"/>
    <cellStyle name="Style 72 2 5" xfId="320" xr:uid="{00000000-0005-0000-0000-000041010000}"/>
    <cellStyle name="Style 72 2 5 2" xfId="321" xr:uid="{00000000-0005-0000-0000-000042010000}"/>
    <cellStyle name="Style 72 2 6" xfId="322" xr:uid="{00000000-0005-0000-0000-000043010000}"/>
    <cellStyle name="Style 72 2 6 2" xfId="323" xr:uid="{00000000-0005-0000-0000-000044010000}"/>
    <cellStyle name="Style 72 3" xfId="324" xr:uid="{00000000-0005-0000-0000-000045010000}"/>
    <cellStyle name="Style 72 3 2" xfId="325" xr:uid="{00000000-0005-0000-0000-000046010000}"/>
    <cellStyle name="Style 72 3 2 2" xfId="326" xr:uid="{00000000-0005-0000-0000-000047010000}"/>
    <cellStyle name="Style 72 3 3" xfId="327" xr:uid="{00000000-0005-0000-0000-000048010000}"/>
    <cellStyle name="Style 72 3 3 2" xfId="328" xr:uid="{00000000-0005-0000-0000-000049010000}"/>
    <cellStyle name="Style 72 3 4" xfId="329" xr:uid="{00000000-0005-0000-0000-00004A010000}"/>
    <cellStyle name="Style 72 3 5" xfId="330" xr:uid="{00000000-0005-0000-0000-00004B010000}"/>
    <cellStyle name="Style 72 3 5 2" xfId="331" xr:uid="{00000000-0005-0000-0000-00004C010000}"/>
    <cellStyle name="Style 72 3 6" xfId="332" xr:uid="{00000000-0005-0000-0000-00004D010000}"/>
    <cellStyle name="Style 72 3 6 2" xfId="333" xr:uid="{00000000-0005-0000-0000-00004E010000}"/>
    <cellStyle name="Style 72 4" xfId="334" xr:uid="{00000000-0005-0000-0000-00004F010000}"/>
    <cellStyle name="Style 72 4 2" xfId="335" xr:uid="{00000000-0005-0000-0000-000050010000}"/>
    <cellStyle name="Style 72 4 2 2" xfId="336" xr:uid="{00000000-0005-0000-0000-000051010000}"/>
    <cellStyle name="Style 72 4 3" xfId="337" xr:uid="{00000000-0005-0000-0000-000052010000}"/>
    <cellStyle name="Style 72 4 3 2" xfId="338" xr:uid="{00000000-0005-0000-0000-000053010000}"/>
    <cellStyle name="Style 72 4 4" xfId="339" xr:uid="{00000000-0005-0000-0000-000054010000}"/>
    <cellStyle name="Style 72 4 5" xfId="340" xr:uid="{00000000-0005-0000-0000-000055010000}"/>
    <cellStyle name="Style 72 4 5 2" xfId="341" xr:uid="{00000000-0005-0000-0000-000056010000}"/>
    <cellStyle name="Style 72 4 6" xfId="342" xr:uid="{00000000-0005-0000-0000-000057010000}"/>
    <cellStyle name="Style 72 4 6 2" xfId="343" xr:uid="{00000000-0005-0000-0000-000058010000}"/>
    <cellStyle name="Style 72 5" xfId="344" xr:uid="{00000000-0005-0000-0000-000059010000}"/>
    <cellStyle name="Style 72 5 2" xfId="345" xr:uid="{00000000-0005-0000-0000-00005A010000}"/>
    <cellStyle name="Style 72 6" xfId="346" xr:uid="{00000000-0005-0000-0000-00005B010000}"/>
    <cellStyle name="Style 72 6 2" xfId="347" xr:uid="{00000000-0005-0000-0000-00005C010000}"/>
    <cellStyle name="Style 72 7" xfId="348" xr:uid="{00000000-0005-0000-0000-00005D010000}"/>
    <cellStyle name="Style 72 8" xfId="349" xr:uid="{00000000-0005-0000-0000-00005E010000}"/>
    <cellStyle name="Style 72 8 2" xfId="350" xr:uid="{00000000-0005-0000-0000-00005F010000}"/>
    <cellStyle name="Style 72 9" xfId="351" xr:uid="{00000000-0005-0000-0000-000060010000}"/>
    <cellStyle name="Style 72 9 2" xfId="352" xr:uid="{00000000-0005-0000-0000-000061010000}"/>
    <cellStyle name="Style 73" xfId="353" xr:uid="{00000000-0005-0000-0000-000062010000}"/>
    <cellStyle name="Style 73 2" xfId="354" xr:uid="{00000000-0005-0000-0000-000063010000}"/>
    <cellStyle name="Style 73 2 2" xfId="355" xr:uid="{00000000-0005-0000-0000-000064010000}"/>
    <cellStyle name="Style 73 2 2 2" xfId="356" xr:uid="{00000000-0005-0000-0000-000065010000}"/>
    <cellStyle name="Style 73 2 3" xfId="357" xr:uid="{00000000-0005-0000-0000-000066010000}"/>
    <cellStyle name="Style 73 2 3 2" xfId="358" xr:uid="{00000000-0005-0000-0000-000067010000}"/>
    <cellStyle name="Style 73 2 4" xfId="359" xr:uid="{00000000-0005-0000-0000-000068010000}"/>
    <cellStyle name="Style 73 2 5" xfId="360" xr:uid="{00000000-0005-0000-0000-000069010000}"/>
    <cellStyle name="Style 73 2 5 2" xfId="361" xr:uid="{00000000-0005-0000-0000-00006A010000}"/>
    <cellStyle name="Style 73 2 6" xfId="362" xr:uid="{00000000-0005-0000-0000-00006B010000}"/>
    <cellStyle name="Style 73 2 6 2" xfId="363" xr:uid="{00000000-0005-0000-0000-00006C010000}"/>
    <cellStyle name="Style 73 3" xfId="364" xr:uid="{00000000-0005-0000-0000-00006D010000}"/>
    <cellStyle name="Style 73 3 2" xfId="365" xr:uid="{00000000-0005-0000-0000-00006E010000}"/>
    <cellStyle name="Style 73 3 2 2" xfId="366" xr:uid="{00000000-0005-0000-0000-00006F010000}"/>
    <cellStyle name="Style 73 3 3" xfId="367" xr:uid="{00000000-0005-0000-0000-000070010000}"/>
    <cellStyle name="Style 73 3 3 2" xfId="368" xr:uid="{00000000-0005-0000-0000-000071010000}"/>
    <cellStyle name="Style 73 3 4" xfId="369" xr:uid="{00000000-0005-0000-0000-000072010000}"/>
    <cellStyle name="Style 73 3 5" xfId="370" xr:uid="{00000000-0005-0000-0000-000073010000}"/>
    <cellStyle name="Style 73 3 5 2" xfId="371" xr:uid="{00000000-0005-0000-0000-000074010000}"/>
    <cellStyle name="Style 73 3 6" xfId="372" xr:uid="{00000000-0005-0000-0000-000075010000}"/>
    <cellStyle name="Style 73 3 6 2" xfId="373" xr:uid="{00000000-0005-0000-0000-000076010000}"/>
    <cellStyle name="Style 73 4" xfId="374" xr:uid="{00000000-0005-0000-0000-000077010000}"/>
    <cellStyle name="Style 73 4 2" xfId="375" xr:uid="{00000000-0005-0000-0000-000078010000}"/>
    <cellStyle name="Style 73 4 2 2" xfId="376" xr:uid="{00000000-0005-0000-0000-000079010000}"/>
    <cellStyle name="Style 73 4 3" xfId="377" xr:uid="{00000000-0005-0000-0000-00007A010000}"/>
    <cellStyle name="Style 73 4 3 2" xfId="378" xr:uid="{00000000-0005-0000-0000-00007B010000}"/>
    <cellStyle name="Style 73 4 4" xfId="379" xr:uid="{00000000-0005-0000-0000-00007C010000}"/>
    <cellStyle name="Style 73 4 5" xfId="380" xr:uid="{00000000-0005-0000-0000-00007D010000}"/>
    <cellStyle name="Style 73 4 5 2" xfId="381" xr:uid="{00000000-0005-0000-0000-00007E010000}"/>
    <cellStyle name="Style 73 4 6" xfId="382" xr:uid="{00000000-0005-0000-0000-00007F010000}"/>
    <cellStyle name="Style 73 4 6 2" xfId="383" xr:uid="{00000000-0005-0000-0000-000080010000}"/>
    <cellStyle name="Style 73 5" xfId="384" xr:uid="{00000000-0005-0000-0000-000081010000}"/>
    <cellStyle name="Style 73 5 2" xfId="385" xr:uid="{00000000-0005-0000-0000-000082010000}"/>
    <cellStyle name="Style 73 6" xfId="386" xr:uid="{00000000-0005-0000-0000-000083010000}"/>
    <cellStyle name="Style 73 6 2" xfId="387" xr:uid="{00000000-0005-0000-0000-000084010000}"/>
    <cellStyle name="Style 73 7" xfId="388" xr:uid="{00000000-0005-0000-0000-000085010000}"/>
    <cellStyle name="Style 73 8" xfId="389" xr:uid="{00000000-0005-0000-0000-000086010000}"/>
    <cellStyle name="Style 73 8 2" xfId="390" xr:uid="{00000000-0005-0000-0000-000087010000}"/>
    <cellStyle name="Style 73 9" xfId="391" xr:uid="{00000000-0005-0000-0000-000088010000}"/>
    <cellStyle name="Style 73 9 2" xfId="392" xr:uid="{00000000-0005-0000-0000-000089010000}"/>
    <cellStyle name="Style 74" xfId="393" xr:uid="{00000000-0005-0000-0000-00008A010000}"/>
    <cellStyle name="Style 74 2" xfId="394" xr:uid="{00000000-0005-0000-0000-00008B010000}"/>
    <cellStyle name="Style 74 2 2" xfId="395" xr:uid="{00000000-0005-0000-0000-00008C010000}"/>
    <cellStyle name="Style 74 2 2 2" xfId="396" xr:uid="{00000000-0005-0000-0000-00008D010000}"/>
    <cellStyle name="Style 74 2 3" xfId="397" xr:uid="{00000000-0005-0000-0000-00008E010000}"/>
    <cellStyle name="Style 74 2 3 2" xfId="398" xr:uid="{00000000-0005-0000-0000-00008F010000}"/>
    <cellStyle name="Style 74 2 4" xfId="399" xr:uid="{00000000-0005-0000-0000-000090010000}"/>
    <cellStyle name="Style 74 2 5" xfId="400" xr:uid="{00000000-0005-0000-0000-000091010000}"/>
    <cellStyle name="Style 74 2 5 2" xfId="401" xr:uid="{00000000-0005-0000-0000-000092010000}"/>
    <cellStyle name="Style 74 2 6" xfId="402" xr:uid="{00000000-0005-0000-0000-000093010000}"/>
    <cellStyle name="Style 74 2 6 2" xfId="403" xr:uid="{00000000-0005-0000-0000-000094010000}"/>
    <cellStyle name="Style 74 3" xfId="404" xr:uid="{00000000-0005-0000-0000-000095010000}"/>
    <cellStyle name="Style 74 3 2" xfId="405" xr:uid="{00000000-0005-0000-0000-000096010000}"/>
    <cellStyle name="Style 74 3 2 2" xfId="406" xr:uid="{00000000-0005-0000-0000-000097010000}"/>
    <cellStyle name="Style 74 3 3" xfId="407" xr:uid="{00000000-0005-0000-0000-000098010000}"/>
    <cellStyle name="Style 74 3 3 2" xfId="408" xr:uid="{00000000-0005-0000-0000-000099010000}"/>
    <cellStyle name="Style 74 3 4" xfId="409" xr:uid="{00000000-0005-0000-0000-00009A010000}"/>
    <cellStyle name="Style 74 3 5" xfId="410" xr:uid="{00000000-0005-0000-0000-00009B010000}"/>
    <cellStyle name="Style 74 3 5 2" xfId="411" xr:uid="{00000000-0005-0000-0000-00009C010000}"/>
    <cellStyle name="Style 74 3 6" xfId="412" xr:uid="{00000000-0005-0000-0000-00009D010000}"/>
    <cellStyle name="Style 74 3 6 2" xfId="413" xr:uid="{00000000-0005-0000-0000-00009E010000}"/>
    <cellStyle name="Style 74 4" xfId="414" xr:uid="{00000000-0005-0000-0000-00009F010000}"/>
    <cellStyle name="Style 74 4 2" xfId="415" xr:uid="{00000000-0005-0000-0000-0000A0010000}"/>
    <cellStyle name="Style 74 4 2 2" xfId="416" xr:uid="{00000000-0005-0000-0000-0000A1010000}"/>
    <cellStyle name="Style 74 4 3" xfId="417" xr:uid="{00000000-0005-0000-0000-0000A2010000}"/>
    <cellStyle name="Style 74 4 3 2" xfId="418" xr:uid="{00000000-0005-0000-0000-0000A3010000}"/>
    <cellStyle name="Style 74 4 4" xfId="419" xr:uid="{00000000-0005-0000-0000-0000A4010000}"/>
    <cellStyle name="Style 74 4 5" xfId="420" xr:uid="{00000000-0005-0000-0000-0000A5010000}"/>
    <cellStyle name="Style 74 4 5 2" xfId="421" xr:uid="{00000000-0005-0000-0000-0000A6010000}"/>
    <cellStyle name="Style 74 4 6" xfId="422" xr:uid="{00000000-0005-0000-0000-0000A7010000}"/>
    <cellStyle name="Style 74 4 6 2" xfId="423" xr:uid="{00000000-0005-0000-0000-0000A8010000}"/>
    <cellStyle name="Style 74 5" xfId="424" xr:uid="{00000000-0005-0000-0000-0000A9010000}"/>
    <cellStyle name="Style 74 5 2" xfId="425" xr:uid="{00000000-0005-0000-0000-0000AA010000}"/>
    <cellStyle name="Style 74 6" xfId="426" xr:uid="{00000000-0005-0000-0000-0000AB010000}"/>
    <cellStyle name="Style 74 6 2" xfId="427" xr:uid="{00000000-0005-0000-0000-0000AC010000}"/>
    <cellStyle name="Style 74 7" xfId="428" xr:uid="{00000000-0005-0000-0000-0000AD010000}"/>
    <cellStyle name="Style 74 8" xfId="429" xr:uid="{00000000-0005-0000-0000-0000AE010000}"/>
    <cellStyle name="Style 74 8 2" xfId="430" xr:uid="{00000000-0005-0000-0000-0000AF010000}"/>
    <cellStyle name="Style 74 9" xfId="431" xr:uid="{00000000-0005-0000-0000-0000B0010000}"/>
    <cellStyle name="Style 74 9 2" xfId="432" xr:uid="{00000000-0005-0000-0000-0000B1010000}"/>
    <cellStyle name="Style 75" xfId="433" xr:uid="{00000000-0005-0000-0000-0000B2010000}"/>
    <cellStyle name="Style 75 2" xfId="434" xr:uid="{00000000-0005-0000-0000-0000B3010000}"/>
    <cellStyle name="Style 75 2 2" xfId="435" xr:uid="{00000000-0005-0000-0000-0000B4010000}"/>
    <cellStyle name="Style 75 2 2 2" xfId="436" xr:uid="{00000000-0005-0000-0000-0000B5010000}"/>
    <cellStyle name="Style 75 2 3" xfId="437" xr:uid="{00000000-0005-0000-0000-0000B6010000}"/>
    <cellStyle name="Style 75 2 3 2" xfId="438" xr:uid="{00000000-0005-0000-0000-0000B7010000}"/>
    <cellStyle name="Style 75 2 4" xfId="439" xr:uid="{00000000-0005-0000-0000-0000B8010000}"/>
    <cellStyle name="Style 75 2 5" xfId="440" xr:uid="{00000000-0005-0000-0000-0000B9010000}"/>
    <cellStyle name="Style 75 2 5 2" xfId="441" xr:uid="{00000000-0005-0000-0000-0000BA010000}"/>
    <cellStyle name="Style 75 2 6" xfId="442" xr:uid="{00000000-0005-0000-0000-0000BB010000}"/>
    <cellStyle name="Style 75 2 6 2" xfId="443" xr:uid="{00000000-0005-0000-0000-0000BC010000}"/>
    <cellStyle name="Style 75 3" xfId="444" xr:uid="{00000000-0005-0000-0000-0000BD010000}"/>
    <cellStyle name="Style 75 3 2" xfId="445" xr:uid="{00000000-0005-0000-0000-0000BE010000}"/>
    <cellStyle name="Style 75 3 2 2" xfId="446" xr:uid="{00000000-0005-0000-0000-0000BF010000}"/>
    <cellStyle name="Style 75 3 3" xfId="447" xr:uid="{00000000-0005-0000-0000-0000C0010000}"/>
    <cellStyle name="Style 75 3 3 2" xfId="448" xr:uid="{00000000-0005-0000-0000-0000C1010000}"/>
    <cellStyle name="Style 75 3 4" xfId="449" xr:uid="{00000000-0005-0000-0000-0000C2010000}"/>
    <cellStyle name="Style 75 3 5" xfId="450" xr:uid="{00000000-0005-0000-0000-0000C3010000}"/>
    <cellStyle name="Style 75 3 5 2" xfId="451" xr:uid="{00000000-0005-0000-0000-0000C4010000}"/>
    <cellStyle name="Style 75 3 6" xfId="452" xr:uid="{00000000-0005-0000-0000-0000C5010000}"/>
    <cellStyle name="Style 75 3 6 2" xfId="453" xr:uid="{00000000-0005-0000-0000-0000C6010000}"/>
    <cellStyle name="Style 75 4" xfId="454" xr:uid="{00000000-0005-0000-0000-0000C7010000}"/>
    <cellStyle name="Style 75 4 2" xfId="455" xr:uid="{00000000-0005-0000-0000-0000C8010000}"/>
    <cellStyle name="Style 75 4 2 2" xfId="456" xr:uid="{00000000-0005-0000-0000-0000C9010000}"/>
    <cellStyle name="Style 75 4 3" xfId="457" xr:uid="{00000000-0005-0000-0000-0000CA010000}"/>
    <cellStyle name="Style 75 4 3 2" xfId="458" xr:uid="{00000000-0005-0000-0000-0000CB010000}"/>
    <cellStyle name="Style 75 4 4" xfId="459" xr:uid="{00000000-0005-0000-0000-0000CC010000}"/>
    <cellStyle name="Style 75 4 5" xfId="460" xr:uid="{00000000-0005-0000-0000-0000CD010000}"/>
    <cellStyle name="Style 75 4 5 2" xfId="461" xr:uid="{00000000-0005-0000-0000-0000CE010000}"/>
    <cellStyle name="Style 75 4 6" xfId="462" xr:uid="{00000000-0005-0000-0000-0000CF010000}"/>
    <cellStyle name="Style 75 4 6 2" xfId="463" xr:uid="{00000000-0005-0000-0000-0000D0010000}"/>
    <cellStyle name="Style 75 5" xfId="464" xr:uid="{00000000-0005-0000-0000-0000D1010000}"/>
    <cellStyle name="Style 75 5 2" xfId="465" xr:uid="{00000000-0005-0000-0000-0000D2010000}"/>
    <cellStyle name="Style 75 6" xfId="466" xr:uid="{00000000-0005-0000-0000-0000D3010000}"/>
    <cellStyle name="Style 75 6 2" xfId="467" xr:uid="{00000000-0005-0000-0000-0000D4010000}"/>
    <cellStyle name="Style 75 7" xfId="468" xr:uid="{00000000-0005-0000-0000-0000D5010000}"/>
    <cellStyle name="Style 75 8" xfId="469" xr:uid="{00000000-0005-0000-0000-0000D6010000}"/>
    <cellStyle name="Style 75 8 2" xfId="470" xr:uid="{00000000-0005-0000-0000-0000D7010000}"/>
    <cellStyle name="Style 75 9" xfId="471" xr:uid="{00000000-0005-0000-0000-0000D8010000}"/>
    <cellStyle name="Style 75 9 2" xfId="472" xr:uid="{00000000-0005-0000-0000-0000D9010000}"/>
    <cellStyle name="Style 76" xfId="473" xr:uid="{00000000-0005-0000-0000-0000DA010000}"/>
    <cellStyle name="Style 76 2" xfId="474" xr:uid="{00000000-0005-0000-0000-0000DB010000}"/>
    <cellStyle name="Style 76 2 2" xfId="475" xr:uid="{00000000-0005-0000-0000-0000DC010000}"/>
    <cellStyle name="Style 76 2 2 2" xfId="476" xr:uid="{00000000-0005-0000-0000-0000DD010000}"/>
    <cellStyle name="Style 76 2 3" xfId="477" xr:uid="{00000000-0005-0000-0000-0000DE010000}"/>
    <cellStyle name="Style 76 2 3 2" xfId="478" xr:uid="{00000000-0005-0000-0000-0000DF010000}"/>
    <cellStyle name="Style 76 2 4" xfId="479" xr:uid="{00000000-0005-0000-0000-0000E0010000}"/>
    <cellStyle name="Style 76 2 5" xfId="480" xr:uid="{00000000-0005-0000-0000-0000E1010000}"/>
    <cellStyle name="Style 76 2 5 2" xfId="481" xr:uid="{00000000-0005-0000-0000-0000E2010000}"/>
    <cellStyle name="Style 76 2 6" xfId="482" xr:uid="{00000000-0005-0000-0000-0000E3010000}"/>
    <cellStyle name="Style 76 2 6 2" xfId="483" xr:uid="{00000000-0005-0000-0000-0000E4010000}"/>
    <cellStyle name="Style 76 3" xfId="484" xr:uid="{00000000-0005-0000-0000-0000E5010000}"/>
    <cellStyle name="Style 76 3 2" xfId="485" xr:uid="{00000000-0005-0000-0000-0000E6010000}"/>
    <cellStyle name="Style 76 3 2 2" xfId="486" xr:uid="{00000000-0005-0000-0000-0000E7010000}"/>
    <cellStyle name="Style 76 3 3" xfId="487" xr:uid="{00000000-0005-0000-0000-0000E8010000}"/>
    <cellStyle name="Style 76 3 3 2" xfId="488" xr:uid="{00000000-0005-0000-0000-0000E9010000}"/>
    <cellStyle name="Style 76 3 4" xfId="489" xr:uid="{00000000-0005-0000-0000-0000EA010000}"/>
    <cellStyle name="Style 76 3 5" xfId="490" xr:uid="{00000000-0005-0000-0000-0000EB010000}"/>
    <cellStyle name="Style 76 3 5 2" xfId="491" xr:uid="{00000000-0005-0000-0000-0000EC010000}"/>
    <cellStyle name="Style 76 3 6" xfId="492" xr:uid="{00000000-0005-0000-0000-0000ED010000}"/>
    <cellStyle name="Style 76 3 6 2" xfId="493" xr:uid="{00000000-0005-0000-0000-0000EE010000}"/>
    <cellStyle name="Style 76 4" xfId="494" xr:uid="{00000000-0005-0000-0000-0000EF010000}"/>
    <cellStyle name="Style 76 4 2" xfId="495" xr:uid="{00000000-0005-0000-0000-0000F0010000}"/>
    <cellStyle name="Style 76 4 2 2" xfId="496" xr:uid="{00000000-0005-0000-0000-0000F1010000}"/>
    <cellStyle name="Style 76 4 3" xfId="497" xr:uid="{00000000-0005-0000-0000-0000F2010000}"/>
    <cellStyle name="Style 76 4 3 2" xfId="498" xr:uid="{00000000-0005-0000-0000-0000F3010000}"/>
    <cellStyle name="Style 76 4 4" xfId="499" xr:uid="{00000000-0005-0000-0000-0000F4010000}"/>
    <cellStyle name="Style 76 4 5" xfId="500" xr:uid="{00000000-0005-0000-0000-0000F5010000}"/>
    <cellStyle name="Style 76 4 5 2" xfId="501" xr:uid="{00000000-0005-0000-0000-0000F6010000}"/>
    <cellStyle name="Style 76 4 6" xfId="502" xr:uid="{00000000-0005-0000-0000-0000F7010000}"/>
    <cellStyle name="Style 76 4 6 2" xfId="503" xr:uid="{00000000-0005-0000-0000-0000F8010000}"/>
    <cellStyle name="Style 76 5" xfId="504" xr:uid="{00000000-0005-0000-0000-0000F9010000}"/>
    <cellStyle name="Style 76 5 2" xfId="505" xr:uid="{00000000-0005-0000-0000-0000FA010000}"/>
    <cellStyle name="Style 76 6" xfId="506" xr:uid="{00000000-0005-0000-0000-0000FB010000}"/>
    <cellStyle name="Style 76 6 2" xfId="507" xr:uid="{00000000-0005-0000-0000-0000FC010000}"/>
    <cellStyle name="Style 76 7" xfId="508" xr:uid="{00000000-0005-0000-0000-0000FD010000}"/>
    <cellStyle name="Style 76 8" xfId="509" xr:uid="{00000000-0005-0000-0000-0000FE010000}"/>
    <cellStyle name="Style 76 8 2" xfId="510" xr:uid="{00000000-0005-0000-0000-0000FF010000}"/>
    <cellStyle name="Style 76 9" xfId="511" xr:uid="{00000000-0005-0000-0000-000000020000}"/>
    <cellStyle name="Style 76 9 2" xfId="512" xr:uid="{00000000-0005-0000-0000-000001020000}"/>
    <cellStyle name="Style 77" xfId="513" xr:uid="{00000000-0005-0000-0000-000002020000}"/>
    <cellStyle name="Style 77 2" xfId="514" xr:uid="{00000000-0005-0000-0000-000003020000}"/>
    <cellStyle name="Style 77 2 2" xfId="515" xr:uid="{00000000-0005-0000-0000-000004020000}"/>
    <cellStyle name="Style 77 2 2 2" xfId="516" xr:uid="{00000000-0005-0000-0000-000005020000}"/>
    <cellStyle name="Style 77 2 3" xfId="517" xr:uid="{00000000-0005-0000-0000-000006020000}"/>
    <cellStyle name="Style 77 2 3 2" xfId="518" xr:uid="{00000000-0005-0000-0000-000007020000}"/>
    <cellStyle name="Style 77 2 4" xfId="519" xr:uid="{00000000-0005-0000-0000-000008020000}"/>
    <cellStyle name="Style 77 2 5" xfId="520" xr:uid="{00000000-0005-0000-0000-000009020000}"/>
    <cellStyle name="Style 77 2 5 2" xfId="521" xr:uid="{00000000-0005-0000-0000-00000A020000}"/>
    <cellStyle name="Style 77 2 6" xfId="522" xr:uid="{00000000-0005-0000-0000-00000B020000}"/>
    <cellStyle name="Style 77 2 6 2" xfId="523" xr:uid="{00000000-0005-0000-0000-00000C020000}"/>
    <cellStyle name="Style 77 3" xfId="524" xr:uid="{00000000-0005-0000-0000-00000D020000}"/>
    <cellStyle name="Style 77 3 2" xfId="525" xr:uid="{00000000-0005-0000-0000-00000E020000}"/>
    <cellStyle name="Style 77 3 2 2" xfId="526" xr:uid="{00000000-0005-0000-0000-00000F020000}"/>
    <cellStyle name="Style 77 3 3" xfId="527" xr:uid="{00000000-0005-0000-0000-000010020000}"/>
    <cellStyle name="Style 77 3 3 2" xfId="528" xr:uid="{00000000-0005-0000-0000-000011020000}"/>
    <cellStyle name="Style 77 3 4" xfId="529" xr:uid="{00000000-0005-0000-0000-000012020000}"/>
    <cellStyle name="Style 77 3 5" xfId="530" xr:uid="{00000000-0005-0000-0000-000013020000}"/>
    <cellStyle name="Style 77 3 5 2" xfId="531" xr:uid="{00000000-0005-0000-0000-000014020000}"/>
    <cellStyle name="Style 77 3 6" xfId="532" xr:uid="{00000000-0005-0000-0000-000015020000}"/>
    <cellStyle name="Style 77 3 6 2" xfId="533" xr:uid="{00000000-0005-0000-0000-000016020000}"/>
    <cellStyle name="Style 77 4" xfId="534" xr:uid="{00000000-0005-0000-0000-000017020000}"/>
    <cellStyle name="Style 77 4 2" xfId="535" xr:uid="{00000000-0005-0000-0000-000018020000}"/>
    <cellStyle name="Style 77 4 2 2" xfId="536" xr:uid="{00000000-0005-0000-0000-000019020000}"/>
    <cellStyle name="Style 77 4 3" xfId="537" xr:uid="{00000000-0005-0000-0000-00001A020000}"/>
    <cellStyle name="Style 77 4 3 2" xfId="538" xr:uid="{00000000-0005-0000-0000-00001B020000}"/>
    <cellStyle name="Style 77 4 4" xfId="539" xr:uid="{00000000-0005-0000-0000-00001C020000}"/>
    <cellStyle name="Style 77 4 5" xfId="540" xr:uid="{00000000-0005-0000-0000-00001D020000}"/>
    <cellStyle name="Style 77 4 5 2" xfId="541" xr:uid="{00000000-0005-0000-0000-00001E020000}"/>
    <cellStyle name="Style 77 4 6" xfId="542" xr:uid="{00000000-0005-0000-0000-00001F020000}"/>
    <cellStyle name="Style 77 4 6 2" xfId="543" xr:uid="{00000000-0005-0000-0000-000020020000}"/>
    <cellStyle name="Style 77 5" xfId="544" xr:uid="{00000000-0005-0000-0000-000021020000}"/>
    <cellStyle name="Style 77 5 2" xfId="545" xr:uid="{00000000-0005-0000-0000-000022020000}"/>
    <cellStyle name="Style 77 6" xfId="546" xr:uid="{00000000-0005-0000-0000-000023020000}"/>
    <cellStyle name="Style 77 6 2" xfId="547" xr:uid="{00000000-0005-0000-0000-000024020000}"/>
    <cellStyle name="Style 77 7" xfId="548" xr:uid="{00000000-0005-0000-0000-000025020000}"/>
    <cellStyle name="Style 77 8" xfId="549" xr:uid="{00000000-0005-0000-0000-000026020000}"/>
    <cellStyle name="Style 77 8 2" xfId="550" xr:uid="{00000000-0005-0000-0000-000027020000}"/>
    <cellStyle name="Style 77 9" xfId="551" xr:uid="{00000000-0005-0000-0000-000028020000}"/>
    <cellStyle name="Style 77 9 2" xfId="552" xr:uid="{00000000-0005-0000-0000-000029020000}"/>
    <cellStyle name="Style 78" xfId="553" xr:uid="{00000000-0005-0000-0000-00002A020000}"/>
    <cellStyle name="Style 78 2" xfId="554" xr:uid="{00000000-0005-0000-0000-00002B020000}"/>
    <cellStyle name="Style 78 2 2" xfId="555" xr:uid="{00000000-0005-0000-0000-00002C020000}"/>
    <cellStyle name="Style 78 2 2 2" xfId="556" xr:uid="{00000000-0005-0000-0000-00002D020000}"/>
    <cellStyle name="Style 78 2 3" xfId="557" xr:uid="{00000000-0005-0000-0000-00002E020000}"/>
    <cellStyle name="Style 78 2 3 2" xfId="558" xr:uid="{00000000-0005-0000-0000-00002F020000}"/>
    <cellStyle name="Style 78 2 4" xfId="559" xr:uid="{00000000-0005-0000-0000-000030020000}"/>
    <cellStyle name="Style 78 2 5" xfId="560" xr:uid="{00000000-0005-0000-0000-000031020000}"/>
    <cellStyle name="Style 78 2 5 2" xfId="561" xr:uid="{00000000-0005-0000-0000-000032020000}"/>
    <cellStyle name="Style 78 2 6" xfId="562" xr:uid="{00000000-0005-0000-0000-000033020000}"/>
    <cellStyle name="Style 78 2 6 2" xfId="563" xr:uid="{00000000-0005-0000-0000-000034020000}"/>
    <cellStyle name="Style 78 3" xfId="564" xr:uid="{00000000-0005-0000-0000-000035020000}"/>
    <cellStyle name="Style 78 3 2" xfId="565" xr:uid="{00000000-0005-0000-0000-000036020000}"/>
    <cellStyle name="Style 78 3 2 2" xfId="566" xr:uid="{00000000-0005-0000-0000-000037020000}"/>
    <cellStyle name="Style 78 3 3" xfId="567" xr:uid="{00000000-0005-0000-0000-000038020000}"/>
    <cellStyle name="Style 78 3 3 2" xfId="568" xr:uid="{00000000-0005-0000-0000-000039020000}"/>
    <cellStyle name="Style 78 3 4" xfId="569" xr:uid="{00000000-0005-0000-0000-00003A020000}"/>
    <cellStyle name="Style 78 3 5" xfId="570" xr:uid="{00000000-0005-0000-0000-00003B020000}"/>
    <cellStyle name="Style 78 3 5 2" xfId="571" xr:uid="{00000000-0005-0000-0000-00003C020000}"/>
    <cellStyle name="Style 78 3 6" xfId="572" xr:uid="{00000000-0005-0000-0000-00003D020000}"/>
    <cellStyle name="Style 78 3 6 2" xfId="573" xr:uid="{00000000-0005-0000-0000-00003E020000}"/>
    <cellStyle name="Style 78 4" xfId="574" xr:uid="{00000000-0005-0000-0000-00003F020000}"/>
    <cellStyle name="Style 78 4 2" xfId="575" xr:uid="{00000000-0005-0000-0000-000040020000}"/>
    <cellStyle name="Style 78 4 2 2" xfId="576" xr:uid="{00000000-0005-0000-0000-000041020000}"/>
    <cellStyle name="Style 78 4 3" xfId="577" xr:uid="{00000000-0005-0000-0000-000042020000}"/>
    <cellStyle name="Style 78 4 3 2" xfId="578" xr:uid="{00000000-0005-0000-0000-000043020000}"/>
    <cellStyle name="Style 78 4 4" xfId="579" xr:uid="{00000000-0005-0000-0000-000044020000}"/>
    <cellStyle name="Style 78 4 5" xfId="580" xr:uid="{00000000-0005-0000-0000-000045020000}"/>
    <cellStyle name="Style 78 4 5 2" xfId="581" xr:uid="{00000000-0005-0000-0000-000046020000}"/>
    <cellStyle name="Style 78 4 6" xfId="582" xr:uid="{00000000-0005-0000-0000-000047020000}"/>
    <cellStyle name="Style 78 4 6 2" xfId="583" xr:uid="{00000000-0005-0000-0000-000048020000}"/>
    <cellStyle name="Style 78 5" xfId="584" xr:uid="{00000000-0005-0000-0000-000049020000}"/>
    <cellStyle name="Style 78 5 2" xfId="585" xr:uid="{00000000-0005-0000-0000-00004A020000}"/>
    <cellStyle name="Style 78 6" xfId="586" xr:uid="{00000000-0005-0000-0000-00004B020000}"/>
    <cellStyle name="Style 78 6 2" xfId="587" xr:uid="{00000000-0005-0000-0000-00004C020000}"/>
    <cellStyle name="Style 78 7" xfId="588" xr:uid="{00000000-0005-0000-0000-00004D020000}"/>
    <cellStyle name="Style 78 8" xfId="589" xr:uid="{00000000-0005-0000-0000-00004E020000}"/>
    <cellStyle name="Style 78 8 2" xfId="590" xr:uid="{00000000-0005-0000-0000-00004F020000}"/>
    <cellStyle name="Style 78 9" xfId="591" xr:uid="{00000000-0005-0000-0000-000050020000}"/>
    <cellStyle name="Style 78 9 2" xfId="592" xr:uid="{00000000-0005-0000-0000-000051020000}"/>
    <cellStyle name="Style 79" xfId="593" xr:uid="{00000000-0005-0000-0000-000052020000}"/>
    <cellStyle name="Style 79 2" xfId="594" xr:uid="{00000000-0005-0000-0000-000053020000}"/>
    <cellStyle name="Style 79 2 2" xfId="595" xr:uid="{00000000-0005-0000-0000-000054020000}"/>
    <cellStyle name="Style 79 2 2 2" xfId="596" xr:uid="{00000000-0005-0000-0000-000055020000}"/>
    <cellStyle name="Style 79 2 3" xfId="597" xr:uid="{00000000-0005-0000-0000-000056020000}"/>
    <cellStyle name="Style 79 2 3 2" xfId="598" xr:uid="{00000000-0005-0000-0000-000057020000}"/>
    <cellStyle name="Style 79 2 4" xfId="599" xr:uid="{00000000-0005-0000-0000-000058020000}"/>
    <cellStyle name="Style 79 2 5" xfId="600" xr:uid="{00000000-0005-0000-0000-000059020000}"/>
    <cellStyle name="Style 79 2 5 2" xfId="601" xr:uid="{00000000-0005-0000-0000-00005A020000}"/>
    <cellStyle name="Style 79 2 6" xfId="602" xr:uid="{00000000-0005-0000-0000-00005B020000}"/>
    <cellStyle name="Style 79 2 6 2" xfId="603" xr:uid="{00000000-0005-0000-0000-00005C020000}"/>
    <cellStyle name="Style 79 3" xfId="604" xr:uid="{00000000-0005-0000-0000-00005D020000}"/>
    <cellStyle name="Style 79 3 2" xfId="605" xr:uid="{00000000-0005-0000-0000-00005E020000}"/>
    <cellStyle name="Style 79 3 2 2" xfId="606" xr:uid="{00000000-0005-0000-0000-00005F020000}"/>
    <cellStyle name="Style 79 3 3" xfId="607" xr:uid="{00000000-0005-0000-0000-000060020000}"/>
    <cellStyle name="Style 79 3 3 2" xfId="608" xr:uid="{00000000-0005-0000-0000-000061020000}"/>
    <cellStyle name="Style 79 3 4" xfId="609" xr:uid="{00000000-0005-0000-0000-000062020000}"/>
    <cellStyle name="Style 79 3 5" xfId="610" xr:uid="{00000000-0005-0000-0000-000063020000}"/>
    <cellStyle name="Style 79 3 5 2" xfId="611" xr:uid="{00000000-0005-0000-0000-000064020000}"/>
    <cellStyle name="Style 79 3 6" xfId="612" xr:uid="{00000000-0005-0000-0000-000065020000}"/>
    <cellStyle name="Style 79 3 6 2" xfId="613" xr:uid="{00000000-0005-0000-0000-000066020000}"/>
    <cellStyle name="Style 79 4" xfId="614" xr:uid="{00000000-0005-0000-0000-000067020000}"/>
    <cellStyle name="Style 79 4 2" xfId="615" xr:uid="{00000000-0005-0000-0000-000068020000}"/>
    <cellStyle name="Style 79 4 2 2" xfId="616" xr:uid="{00000000-0005-0000-0000-000069020000}"/>
    <cellStyle name="Style 79 4 3" xfId="617" xr:uid="{00000000-0005-0000-0000-00006A020000}"/>
    <cellStyle name="Style 79 4 3 2" xfId="618" xr:uid="{00000000-0005-0000-0000-00006B020000}"/>
    <cellStyle name="Style 79 4 4" xfId="619" xr:uid="{00000000-0005-0000-0000-00006C020000}"/>
    <cellStyle name="Style 79 4 5" xfId="620" xr:uid="{00000000-0005-0000-0000-00006D020000}"/>
    <cellStyle name="Style 79 4 5 2" xfId="621" xr:uid="{00000000-0005-0000-0000-00006E020000}"/>
    <cellStyle name="Style 79 4 6" xfId="622" xr:uid="{00000000-0005-0000-0000-00006F020000}"/>
    <cellStyle name="Style 79 4 6 2" xfId="623" xr:uid="{00000000-0005-0000-0000-000070020000}"/>
    <cellStyle name="Style 79 5" xfId="624" xr:uid="{00000000-0005-0000-0000-000071020000}"/>
    <cellStyle name="Style 79 5 2" xfId="625" xr:uid="{00000000-0005-0000-0000-000072020000}"/>
    <cellStyle name="Style 79 6" xfId="626" xr:uid="{00000000-0005-0000-0000-000073020000}"/>
    <cellStyle name="Style 79 6 2" xfId="627" xr:uid="{00000000-0005-0000-0000-000074020000}"/>
    <cellStyle name="Style 79 7" xfId="628" xr:uid="{00000000-0005-0000-0000-000075020000}"/>
    <cellStyle name="Style 79 8" xfId="629" xr:uid="{00000000-0005-0000-0000-000076020000}"/>
    <cellStyle name="Style 79 8 2" xfId="630" xr:uid="{00000000-0005-0000-0000-000077020000}"/>
    <cellStyle name="Style 79 9" xfId="631" xr:uid="{00000000-0005-0000-0000-000078020000}"/>
    <cellStyle name="Style 79 9 2" xfId="632" xr:uid="{00000000-0005-0000-0000-000079020000}"/>
    <cellStyle name="Style 80" xfId="633" xr:uid="{00000000-0005-0000-0000-00007A020000}"/>
    <cellStyle name="Style 80 10" xfId="634" xr:uid="{00000000-0005-0000-0000-00007B020000}"/>
    <cellStyle name="Style 80 10 2" xfId="635" xr:uid="{00000000-0005-0000-0000-00007C020000}"/>
    <cellStyle name="Style 80 10 2 2" xfId="636" xr:uid="{00000000-0005-0000-0000-00007D020000}"/>
    <cellStyle name="Style 80 10 3" xfId="637" xr:uid="{00000000-0005-0000-0000-00007E020000}"/>
    <cellStyle name="Style 80 10 3 2" xfId="638" xr:uid="{00000000-0005-0000-0000-00007F020000}"/>
    <cellStyle name="Style 80 10 4" xfId="639" xr:uid="{00000000-0005-0000-0000-000080020000}"/>
    <cellStyle name="Style 80 10 5" xfId="640" xr:uid="{00000000-0005-0000-0000-000081020000}"/>
    <cellStyle name="Style 80 10 5 2" xfId="641" xr:uid="{00000000-0005-0000-0000-000082020000}"/>
    <cellStyle name="Style 80 10 6" xfId="642" xr:uid="{00000000-0005-0000-0000-000083020000}"/>
    <cellStyle name="Style 80 10 6 2" xfId="643" xr:uid="{00000000-0005-0000-0000-000084020000}"/>
    <cellStyle name="Style 80 11" xfId="644" xr:uid="{00000000-0005-0000-0000-000085020000}"/>
    <cellStyle name="Style 80 11 2" xfId="645" xr:uid="{00000000-0005-0000-0000-000086020000}"/>
    <cellStyle name="Style 80 11 2 2" xfId="646" xr:uid="{00000000-0005-0000-0000-000087020000}"/>
    <cellStyle name="Style 80 11 3" xfId="647" xr:uid="{00000000-0005-0000-0000-000088020000}"/>
    <cellStyle name="Style 80 11 3 2" xfId="648" xr:uid="{00000000-0005-0000-0000-000089020000}"/>
    <cellStyle name="Style 80 11 4" xfId="649" xr:uid="{00000000-0005-0000-0000-00008A020000}"/>
    <cellStyle name="Style 80 11 5" xfId="650" xr:uid="{00000000-0005-0000-0000-00008B020000}"/>
    <cellStyle name="Style 80 11 5 2" xfId="651" xr:uid="{00000000-0005-0000-0000-00008C020000}"/>
    <cellStyle name="Style 80 11 6" xfId="652" xr:uid="{00000000-0005-0000-0000-00008D020000}"/>
    <cellStyle name="Style 80 11 6 2" xfId="653" xr:uid="{00000000-0005-0000-0000-00008E020000}"/>
    <cellStyle name="Style 80 12" xfId="654" xr:uid="{00000000-0005-0000-0000-00008F020000}"/>
    <cellStyle name="Style 80 12 2" xfId="655" xr:uid="{00000000-0005-0000-0000-000090020000}"/>
    <cellStyle name="Style 80 12 2 2" xfId="656" xr:uid="{00000000-0005-0000-0000-000091020000}"/>
    <cellStyle name="Style 80 12 3" xfId="657" xr:uid="{00000000-0005-0000-0000-000092020000}"/>
    <cellStyle name="Style 80 12 3 2" xfId="658" xr:uid="{00000000-0005-0000-0000-000093020000}"/>
    <cellStyle name="Style 80 12 4" xfId="659" xr:uid="{00000000-0005-0000-0000-000094020000}"/>
    <cellStyle name="Style 80 12 5" xfId="660" xr:uid="{00000000-0005-0000-0000-000095020000}"/>
    <cellStyle name="Style 80 12 5 2" xfId="661" xr:uid="{00000000-0005-0000-0000-000096020000}"/>
    <cellStyle name="Style 80 12 6" xfId="662" xr:uid="{00000000-0005-0000-0000-000097020000}"/>
    <cellStyle name="Style 80 12 6 2" xfId="663" xr:uid="{00000000-0005-0000-0000-000098020000}"/>
    <cellStyle name="Style 80 13" xfId="664" xr:uid="{00000000-0005-0000-0000-000099020000}"/>
    <cellStyle name="Style 80 13 2" xfId="665" xr:uid="{00000000-0005-0000-0000-00009A020000}"/>
    <cellStyle name="Style 80 13 2 2" xfId="666" xr:uid="{00000000-0005-0000-0000-00009B020000}"/>
    <cellStyle name="Style 80 13 3" xfId="667" xr:uid="{00000000-0005-0000-0000-00009C020000}"/>
    <cellStyle name="Style 80 13 3 2" xfId="668" xr:uid="{00000000-0005-0000-0000-00009D020000}"/>
    <cellStyle name="Style 80 13 4" xfId="669" xr:uid="{00000000-0005-0000-0000-00009E020000}"/>
    <cellStyle name="Style 80 13 5" xfId="670" xr:uid="{00000000-0005-0000-0000-00009F020000}"/>
    <cellStyle name="Style 80 13 5 2" xfId="671" xr:uid="{00000000-0005-0000-0000-0000A0020000}"/>
    <cellStyle name="Style 80 13 6" xfId="672" xr:uid="{00000000-0005-0000-0000-0000A1020000}"/>
    <cellStyle name="Style 80 13 6 2" xfId="673" xr:uid="{00000000-0005-0000-0000-0000A2020000}"/>
    <cellStyle name="Style 80 14" xfId="674" xr:uid="{00000000-0005-0000-0000-0000A3020000}"/>
    <cellStyle name="Style 80 14 2" xfId="675" xr:uid="{00000000-0005-0000-0000-0000A4020000}"/>
    <cellStyle name="Style 80 14 2 2" xfId="676" xr:uid="{00000000-0005-0000-0000-0000A5020000}"/>
    <cellStyle name="Style 80 14 3" xfId="677" xr:uid="{00000000-0005-0000-0000-0000A6020000}"/>
    <cellStyle name="Style 80 14 3 2" xfId="678" xr:uid="{00000000-0005-0000-0000-0000A7020000}"/>
    <cellStyle name="Style 80 14 4" xfId="679" xr:uid="{00000000-0005-0000-0000-0000A8020000}"/>
    <cellStyle name="Style 80 14 5" xfId="680" xr:uid="{00000000-0005-0000-0000-0000A9020000}"/>
    <cellStyle name="Style 80 14 5 2" xfId="681" xr:uid="{00000000-0005-0000-0000-0000AA020000}"/>
    <cellStyle name="Style 80 14 6" xfId="682" xr:uid="{00000000-0005-0000-0000-0000AB020000}"/>
    <cellStyle name="Style 80 14 6 2" xfId="683" xr:uid="{00000000-0005-0000-0000-0000AC020000}"/>
    <cellStyle name="Style 80 15" xfId="684" xr:uid="{00000000-0005-0000-0000-0000AD020000}"/>
    <cellStyle name="Style 80 15 2" xfId="685" xr:uid="{00000000-0005-0000-0000-0000AE020000}"/>
    <cellStyle name="Style 80 15 2 2" xfId="686" xr:uid="{00000000-0005-0000-0000-0000AF020000}"/>
    <cellStyle name="Style 80 15 3" xfId="687" xr:uid="{00000000-0005-0000-0000-0000B0020000}"/>
    <cellStyle name="Style 80 15 3 2" xfId="688" xr:uid="{00000000-0005-0000-0000-0000B1020000}"/>
    <cellStyle name="Style 80 15 4" xfId="689" xr:uid="{00000000-0005-0000-0000-0000B2020000}"/>
    <cellStyle name="Style 80 15 5" xfId="690" xr:uid="{00000000-0005-0000-0000-0000B3020000}"/>
    <cellStyle name="Style 80 15 5 2" xfId="691" xr:uid="{00000000-0005-0000-0000-0000B4020000}"/>
    <cellStyle name="Style 80 15 6" xfId="692" xr:uid="{00000000-0005-0000-0000-0000B5020000}"/>
    <cellStyle name="Style 80 15 6 2" xfId="693" xr:uid="{00000000-0005-0000-0000-0000B6020000}"/>
    <cellStyle name="Style 80 16" xfId="694" xr:uid="{00000000-0005-0000-0000-0000B7020000}"/>
    <cellStyle name="Style 80 16 2" xfId="695" xr:uid="{00000000-0005-0000-0000-0000B8020000}"/>
    <cellStyle name="Style 80 16 2 2" xfId="696" xr:uid="{00000000-0005-0000-0000-0000B9020000}"/>
    <cellStyle name="Style 80 16 3" xfId="697" xr:uid="{00000000-0005-0000-0000-0000BA020000}"/>
    <cellStyle name="Style 80 16 3 2" xfId="698" xr:uid="{00000000-0005-0000-0000-0000BB020000}"/>
    <cellStyle name="Style 80 16 4" xfId="699" xr:uid="{00000000-0005-0000-0000-0000BC020000}"/>
    <cellStyle name="Style 80 16 5" xfId="700" xr:uid="{00000000-0005-0000-0000-0000BD020000}"/>
    <cellStyle name="Style 80 16 5 2" xfId="701" xr:uid="{00000000-0005-0000-0000-0000BE020000}"/>
    <cellStyle name="Style 80 16 6" xfId="702" xr:uid="{00000000-0005-0000-0000-0000BF020000}"/>
    <cellStyle name="Style 80 16 6 2" xfId="703" xr:uid="{00000000-0005-0000-0000-0000C0020000}"/>
    <cellStyle name="Style 80 17" xfId="704" xr:uid="{00000000-0005-0000-0000-0000C1020000}"/>
    <cellStyle name="Style 80 17 2" xfId="705" xr:uid="{00000000-0005-0000-0000-0000C2020000}"/>
    <cellStyle name="Style 80 17 2 2" xfId="706" xr:uid="{00000000-0005-0000-0000-0000C3020000}"/>
    <cellStyle name="Style 80 17 3" xfId="707" xr:uid="{00000000-0005-0000-0000-0000C4020000}"/>
    <cellStyle name="Style 80 17 3 2" xfId="708" xr:uid="{00000000-0005-0000-0000-0000C5020000}"/>
    <cellStyle name="Style 80 17 4" xfId="709" xr:uid="{00000000-0005-0000-0000-0000C6020000}"/>
    <cellStyle name="Style 80 17 5" xfId="710" xr:uid="{00000000-0005-0000-0000-0000C7020000}"/>
    <cellStyle name="Style 80 17 5 2" xfId="711" xr:uid="{00000000-0005-0000-0000-0000C8020000}"/>
    <cellStyle name="Style 80 17 6" xfId="712" xr:uid="{00000000-0005-0000-0000-0000C9020000}"/>
    <cellStyle name="Style 80 17 6 2" xfId="713" xr:uid="{00000000-0005-0000-0000-0000CA020000}"/>
    <cellStyle name="Style 80 18" xfId="714" xr:uid="{00000000-0005-0000-0000-0000CB020000}"/>
    <cellStyle name="Style 80 18 2" xfId="715" xr:uid="{00000000-0005-0000-0000-0000CC020000}"/>
    <cellStyle name="Style 80 18 2 2" xfId="716" xr:uid="{00000000-0005-0000-0000-0000CD020000}"/>
    <cellStyle name="Style 80 18 3" xfId="717" xr:uid="{00000000-0005-0000-0000-0000CE020000}"/>
    <cellStyle name="Style 80 18 3 2" xfId="718" xr:uid="{00000000-0005-0000-0000-0000CF020000}"/>
    <cellStyle name="Style 80 18 4" xfId="719" xr:uid="{00000000-0005-0000-0000-0000D0020000}"/>
    <cellStyle name="Style 80 18 5" xfId="720" xr:uid="{00000000-0005-0000-0000-0000D1020000}"/>
    <cellStyle name="Style 80 18 5 2" xfId="721" xr:uid="{00000000-0005-0000-0000-0000D2020000}"/>
    <cellStyle name="Style 80 18 6" xfId="722" xr:uid="{00000000-0005-0000-0000-0000D3020000}"/>
    <cellStyle name="Style 80 18 6 2" xfId="723" xr:uid="{00000000-0005-0000-0000-0000D4020000}"/>
    <cellStyle name="Style 80 19" xfId="724" xr:uid="{00000000-0005-0000-0000-0000D5020000}"/>
    <cellStyle name="Style 80 19 2" xfId="725" xr:uid="{00000000-0005-0000-0000-0000D6020000}"/>
    <cellStyle name="Style 80 19 2 2" xfId="726" xr:uid="{00000000-0005-0000-0000-0000D7020000}"/>
    <cellStyle name="Style 80 19 3" xfId="727" xr:uid="{00000000-0005-0000-0000-0000D8020000}"/>
    <cellStyle name="Style 80 19 3 2" xfId="728" xr:uid="{00000000-0005-0000-0000-0000D9020000}"/>
    <cellStyle name="Style 80 19 4" xfId="729" xr:uid="{00000000-0005-0000-0000-0000DA020000}"/>
    <cellStyle name="Style 80 19 5" xfId="730" xr:uid="{00000000-0005-0000-0000-0000DB020000}"/>
    <cellStyle name="Style 80 19 5 2" xfId="731" xr:uid="{00000000-0005-0000-0000-0000DC020000}"/>
    <cellStyle name="Style 80 19 6" xfId="732" xr:uid="{00000000-0005-0000-0000-0000DD020000}"/>
    <cellStyle name="Style 80 19 6 2" xfId="733" xr:uid="{00000000-0005-0000-0000-0000DE020000}"/>
    <cellStyle name="Style 80 2" xfId="734" xr:uid="{00000000-0005-0000-0000-0000DF020000}"/>
    <cellStyle name="Style 80 2 2" xfId="735" xr:uid="{00000000-0005-0000-0000-0000E0020000}"/>
    <cellStyle name="Style 80 2 2 2" xfId="736" xr:uid="{00000000-0005-0000-0000-0000E1020000}"/>
    <cellStyle name="Style 80 2 3" xfId="737" xr:uid="{00000000-0005-0000-0000-0000E2020000}"/>
    <cellStyle name="Style 80 2 3 2" xfId="738" xr:uid="{00000000-0005-0000-0000-0000E3020000}"/>
    <cellStyle name="Style 80 2 4" xfId="739" xr:uid="{00000000-0005-0000-0000-0000E4020000}"/>
    <cellStyle name="Style 80 2 5" xfId="740" xr:uid="{00000000-0005-0000-0000-0000E5020000}"/>
    <cellStyle name="Style 80 2 5 2" xfId="741" xr:uid="{00000000-0005-0000-0000-0000E6020000}"/>
    <cellStyle name="Style 80 2 6" xfId="742" xr:uid="{00000000-0005-0000-0000-0000E7020000}"/>
    <cellStyle name="Style 80 2 6 2" xfId="743" xr:uid="{00000000-0005-0000-0000-0000E8020000}"/>
    <cellStyle name="Style 80 20" xfId="744" xr:uid="{00000000-0005-0000-0000-0000E9020000}"/>
    <cellStyle name="Style 80 20 2" xfId="745" xr:uid="{00000000-0005-0000-0000-0000EA020000}"/>
    <cellStyle name="Style 80 20 2 2" xfId="746" xr:uid="{00000000-0005-0000-0000-0000EB020000}"/>
    <cellStyle name="Style 80 20 3" xfId="747" xr:uid="{00000000-0005-0000-0000-0000EC020000}"/>
    <cellStyle name="Style 80 20 3 2" xfId="748" xr:uid="{00000000-0005-0000-0000-0000ED020000}"/>
    <cellStyle name="Style 80 20 4" xfId="749" xr:uid="{00000000-0005-0000-0000-0000EE020000}"/>
    <cellStyle name="Style 80 20 5" xfId="750" xr:uid="{00000000-0005-0000-0000-0000EF020000}"/>
    <cellStyle name="Style 80 20 5 2" xfId="751" xr:uid="{00000000-0005-0000-0000-0000F0020000}"/>
    <cellStyle name="Style 80 20 6" xfId="752" xr:uid="{00000000-0005-0000-0000-0000F1020000}"/>
    <cellStyle name="Style 80 20 6 2" xfId="753" xr:uid="{00000000-0005-0000-0000-0000F2020000}"/>
    <cellStyle name="Style 80 21" xfId="754" xr:uid="{00000000-0005-0000-0000-0000F3020000}"/>
    <cellStyle name="Style 80 21 2" xfId="755" xr:uid="{00000000-0005-0000-0000-0000F4020000}"/>
    <cellStyle name="Style 80 21 2 2" xfId="756" xr:uid="{00000000-0005-0000-0000-0000F5020000}"/>
    <cellStyle name="Style 80 21 3" xfId="757" xr:uid="{00000000-0005-0000-0000-0000F6020000}"/>
    <cellStyle name="Style 80 21 3 2" xfId="758" xr:uid="{00000000-0005-0000-0000-0000F7020000}"/>
    <cellStyle name="Style 80 21 4" xfId="759" xr:uid="{00000000-0005-0000-0000-0000F8020000}"/>
    <cellStyle name="Style 80 21 5" xfId="760" xr:uid="{00000000-0005-0000-0000-0000F9020000}"/>
    <cellStyle name="Style 80 21 5 2" xfId="761" xr:uid="{00000000-0005-0000-0000-0000FA020000}"/>
    <cellStyle name="Style 80 21 6" xfId="762" xr:uid="{00000000-0005-0000-0000-0000FB020000}"/>
    <cellStyle name="Style 80 21 6 2" xfId="763" xr:uid="{00000000-0005-0000-0000-0000FC020000}"/>
    <cellStyle name="Style 80 22" xfId="764" xr:uid="{00000000-0005-0000-0000-0000FD020000}"/>
    <cellStyle name="Style 80 22 2" xfId="765" xr:uid="{00000000-0005-0000-0000-0000FE020000}"/>
    <cellStyle name="Style 80 22 2 2" xfId="766" xr:uid="{00000000-0005-0000-0000-0000FF020000}"/>
    <cellStyle name="Style 80 22 3" xfId="767" xr:uid="{00000000-0005-0000-0000-000000030000}"/>
    <cellStyle name="Style 80 22 3 2" xfId="768" xr:uid="{00000000-0005-0000-0000-000001030000}"/>
    <cellStyle name="Style 80 22 4" xfId="769" xr:uid="{00000000-0005-0000-0000-000002030000}"/>
    <cellStyle name="Style 80 22 5" xfId="770" xr:uid="{00000000-0005-0000-0000-000003030000}"/>
    <cellStyle name="Style 80 22 5 2" xfId="771" xr:uid="{00000000-0005-0000-0000-000004030000}"/>
    <cellStyle name="Style 80 22 6" xfId="772" xr:uid="{00000000-0005-0000-0000-000005030000}"/>
    <cellStyle name="Style 80 22 6 2" xfId="773" xr:uid="{00000000-0005-0000-0000-000006030000}"/>
    <cellStyle name="Style 80 23" xfId="774" xr:uid="{00000000-0005-0000-0000-000007030000}"/>
    <cellStyle name="Style 80 23 2" xfId="775" xr:uid="{00000000-0005-0000-0000-000008030000}"/>
    <cellStyle name="Style 80 23 2 2" xfId="776" xr:uid="{00000000-0005-0000-0000-000009030000}"/>
    <cellStyle name="Style 80 23 3" xfId="777" xr:uid="{00000000-0005-0000-0000-00000A030000}"/>
    <cellStyle name="Style 80 23 3 2" xfId="778" xr:uid="{00000000-0005-0000-0000-00000B030000}"/>
    <cellStyle name="Style 80 23 4" xfId="779" xr:uid="{00000000-0005-0000-0000-00000C030000}"/>
    <cellStyle name="Style 80 23 5" xfId="780" xr:uid="{00000000-0005-0000-0000-00000D030000}"/>
    <cellStyle name="Style 80 23 5 2" xfId="781" xr:uid="{00000000-0005-0000-0000-00000E030000}"/>
    <cellStyle name="Style 80 23 6" xfId="782" xr:uid="{00000000-0005-0000-0000-00000F030000}"/>
    <cellStyle name="Style 80 23 6 2" xfId="783" xr:uid="{00000000-0005-0000-0000-000010030000}"/>
    <cellStyle name="Style 80 24" xfId="784" xr:uid="{00000000-0005-0000-0000-000011030000}"/>
    <cellStyle name="Style 80 24 2" xfId="785" xr:uid="{00000000-0005-0000-0000-000012030000}"/>
    <cellStyle name="Style 80 24 2 2" xfId="786" xr:uid="{00000000-0005-0000-0000-000013030000}"/>
    <cellStyle name="Style 80 24 3" xfId="787" xr:uid="{00000000-0005-0000-0000-000014030000}"/>
    <cellStyle name="Style 80 24 3 2" xfId="788" xr:uid="{00000000-0005-0000-0000-000015030000}"/>
    <cellStyle name="Style 80 24 4" xfId="789" xr:uid="{00000000-0005-0000-0000-000016030000}"/>
    <cellStyle name="Style 80 24 5" xfId="790" xr:uid="{00000000-0005-0000-0000-000017030000}"/>
    <cellStyle name="Style 80 24 5 2" xfId="791" xr:uid="{00000000-0005-0000-0000-000018030000}"/>
    <cellStyle name="Style 80 24 6" xfId="792" xr:uid="{00000000-0005-0000-0000-000019030000}"/>
    <cellStyle name="Style 80 24 6 2" xfId="793" xr:uid="{00000000-0005-0000-0000-00001A030000}"/>
    <cellStyle name="Style 80 25" xfId="794" xr:uid="{00000000-0005-0000-0000-00001B030000}"/>
    <cellStyle name="Style 80 25 2" xfId="795" xr:uid="{00000000-0005-0000-0000-00001C030000}"/>
    <cellStyle name="Style 80 26" xfId="796" xr:uid="{00000000-0005-0000-0000-00001D030000}"/>
    <cellStyle name="Style 80 26 2" xfId="797" xr:uid="{00000000-0005-0000-0000-00001E030000}"/>
    <cellStyle name="Style 80 27" xfId="798" xr:uid="{00000000-0005-0000-0000-00001F030000}"/>
    <cellStyle name="Style 80 28" xfId="799" xr:uid="{00000000-0005-0000-0000-000020030000}"/>
    <cellStyle name="Style 80 28 2" xfId="800" xr:uid="{00000000-0005-0000-0000-000021030000}"/>
    <cellStyle name="Style 80 29" xfId="801" xr:uid="{00000000-0005-0000-0000-000022030000}"/>
    <cellStyle name="Style 80 29 2" xfId="802" xr:uid="{00000000-0005-0000-0000-000023030000}"/>
    <cellStyle name="Style 80 3" xfId="803" xr:uid="{00000000-0005-0000-0000-000024030000}"/>
    <cellStyle name="Style 80 3 2" xfId="804" xr:uid="{00000000-0005-0000-0000-000025030000}"/>
    <cellStyle name="Style 80 3 2 2" xfId="805" xr:uid="{00000000-0005-0000-0000-000026030000}"/>
    <cellStyle name="Style 80 3 3" xfId="806" xr:uid="{00000000-0005-0000-0000-000027030000}"/>
    <cellStyle name="Style 80 3 3 2" xfId="807" xr:uid="{00000000-0005-0000-0000-000028030000}"/>
    <cellStyle name="Style 80 3 4" xfId="808" xr:uid="{00000000-0005-0000-0000-000029030000}"/>
    <cellStyle name="Style 80 3 5" xfId="809" xr:uid="{00000000-0005-0000-0000-00002A030000}"/>
    <cellStyle name="Style 80 3 5 2" xfId="810" xr:uid="{00000000-0005-0000-0000-00002B030000}"/>
    <cellStyle name="Style 80 3 6" xfId="811" xr:uid="{00000000-0005-0000-0000-00002C030000}"/>
    <cellStyle name="Style 80 3 6 2" xfId="812" xr:uid="{00000000-0005-0000-0000-00002D030000}"/>
    <cellStyle name="Style 80 4" xfId="813" xr:uid="{00000000-0005-0000-0000-00002E030000}"/>
    <cellStyle name="Style 80 4 2" xfId="814" xr:uid="{00000000-0005-0000-0000-00002F030000}"/>
    <cellStyle name="Style 80 4 2 2" xfId="815" xr:uid="{00000000-0005-0000-0000-000030030000}"/>
    <cellStyle name="Style 80 4 3" xfId="816" xr:uid="{00000000-0005-0000-0000-000031030000}"/>
    <cellStyle name="Style 80 4 3 2" xfId="817" xr:uid="{00000000-0005-0000-0000-000032030000}"/>
    <cellStyle name="Style 80 4 4" xfId="818" xr:uid="{00000000-0005-0000-0000-000033030000}"/>
    <cellStyle name="Style 80 4 5" xfId="819" xr:uid="{00000000-0005-0000-0000-000034030000}"/>
    <cellStyle name="Style 80 4 5 2" xfId="820" xr:uid="{00000000-0005-0000-0000-000035030000}"/>
    <cellStyle name="Style 80 4 6" xfId="821" xr:uid="{00000000-0005-0000-0000-000036030000}"/>
    <cellStyle name="Style 80 4 6 2" xfId="822" xr:uid="{00000000-0005-0000-0000-000037030000}"/>
    <cellStyle name="Style 80 5" xfId="823" xr:uid="{00000000-0005-0000-0000-000038030000}"/>
    <cellStyle name="Style 80 5 2" xfId="824" xr:uid="{00000000-0005-0000-0000-000039030000}"/>
    <cellStyle name="Style 80 5 2 2" xfId="825" xr:uid="{00000000-0005-0000-0000-00003A030000}"/>
    <cellStyle name="Style 80 5 3" xfId="826" xr:uid="{00000000-0005-0000-0000-00003B030000}"/>
    <cellStyle name="Style 80 5 3 2" xfId="827" xr:uid="{00000000-0005-0000-0000-00003C030000}"/>
    <cellStyle name="Style 80 5 4" xfId="828" xr:uid="{00000000-0005-0000-0000-00003D030000}"/>
    <cellStyle name="Style 80 5 5" xfId="829" xr:uid="{00000000-0005-0000-0000-00003E030000}"/>
    <cellStyle name="Style 80 5 5 2" xfId="830" xr:uid="{00000000-0005-0000-0000-00003F030000}"/>
    <cellStyle name="Style 80 5 6" xfId="831" xr:uid="{00000000-0005-0000-0000-000040030000}"/>
    <cellStyle name="Style 80 5 6 2" xfId="832" xr:uid="{00000000-0005-0000-0000-000041030000}"/>
    <cellStyle name="Style 80 6" xfId="833" xr:uid="{00000000-0005-0000-0000-000042030000}"/>
    <cellStyle name="Style 80 6 2" xfId="834" xr:uid="{00000000-0005-0000-0000-000043030000}"/>
    <cellStyle name="Style 80 6 2 2" xfId="835" xr:uid="{00000000-0005-0000-0000-000044030000}"/>
    <cellStyle name="Style 80 6 3" xfId="836" xr:uid="{00000000-0005-0000-0000-000045030000}"/>
    <cellStyle name="Style 80 6 3 2" xfId="837" xr:uid="{00000000-0005-0000-0000-000046030000}"/>
    <cellStyle name="Style 80 6 4" xfId="838" xr:uid="{00000000-0005-0000-0000-000047030000}"/>
    <cellStyle name="Style 80 6 5" xfId="839" xr:uid="{00000000-0005-0000-0000-000048030000}"/>
    <cellStyle name="Style 80 6 5 2" xfId="840" xr:uid="{00000000-0005-0000-0000-000049030000}"/>
    <cellStyle name="Style 80 6 6" xfId="841" xr:uid="{00000000-0005-0000-0000-00004A030000}"/>
    <cellStyle name="Style 80 6 6 2" xfId="842" xr:uid="{00000000-0005-0000-0000-00004B030000}"/>
    <cellStyle name="Style 80 7" xfId="843" xr:uid="{00000000-0005-0000-0000-00004C030000}"/>
    <cellStyle name="Style 80 7 2" xfId="844" xr:uid="{00000000-0005-0000-0000-00004D030000}"/>
    <cellStyle name="Style 80 7 2 2" xfId="845" xr:uid="{00000000-0005-0000-0000-00004E030000}"/>
    <cellStyle name="Style 80 7 3" xfId="846" xr:uid="{00000000-0005-0000-0000-00004F030000}"/>
    <cellStyle name="Style 80 7 3 2" xfId="847" xr:uid="{00000000-0005-0000-0000-000050030000}"/>
    <cellStyle name="Style 80 7 4" xfId="848" xr:uid="{00000000-0005-0000-0000-000051030000}"/>
    <cellStyle name="Style 80 7 5" xfId="849" xr:uid="{00000000-0005-0000-0000-000052030000}"/>
    <cellStyle name="Style 80 7 5 2" xfId="850" xr:uid="{00000000-0005-0000-0000-000053030000}"/>
    <cellStyle name="Style 80 7 6" xfId="851" xr:uid="{00000000-0005-0000-0000-000054030000}"/>
    <cellStyle name="Style 80 7 6 2" xfId="852" xr:uid="{00000000-0005-0000-0000-000055030000}"/>
    <cellStyle name="Style 80 8" xfId="853" xr:uid="{00000000-0005-0000-0000-000056030000}"/>
    <cellStyle name="Style 80 8 2" xfId="854" xr:uid="{00000000-0005-0000-0000-000057030000}"/>
    <cellStyle name="Style 80 8 2 2" xfId="855" xr:uid="{00000000-0005-0000-0000-000058030000}"/>
    <cellStyle name="Style 80 8 3" xfId="856" xr:uid="{00000000-0005-0000-0000-000059030000}"/>
    <cellStyle name="Style 80 8 3 2" xfId="857" xr:uid="{00000000-0005-0000-0000-00005A030000}"/>
    <cellStyle name="Style 80 8 4" xfId="858" xr:uid="{00000000-0005-0000-0000-00005B030000}"/>
    <cellStyle name="Style 80 8 5" xfId="859" xr:uid="{00000000-0005-0000-0000-00005C030000}"/>
    <cellStyle name="Style 80 8 5 2" xfId="860" xr:uid="{00000000-0005-0000-0000-00005D030000}"/>
    <cellStyle name="Style 80 8 6" xfId="861" xr:uid="{00000000-0005-0000-0000-00005E030000}"/>
    <cellStyle name="Style 80 8 6 2" xfId="862" xr:uid="{00000000-0005-0000-0000-00005F030000}"/>
    <cellStyle name="Style 80 9" xfId="863" xr:uid="{00000000-0005-0000-0000-000060030000}"/>
    <cellStyle name="Style 80 9 2" xfId="864" xr:uid="{00000000-0005-0000-0000-000061030000}"/>
    <cellStyle name="Style 80 9 2 2" xfId="865" xr:uid="{00000000-0005-0000-0000-000062030000}"/>
    <cellStyle name="Style 80 9 3" xfId="866" xr:uid="{00000000-0005-0000-0000-000063030000}"/>
    <cellStyle name="Style 80 9 3 2" xfId="867" xr:uid="{00000000-0005-0000-0000-000064030000}"/>
    <cellStyle name="Style 80 9 4" xfId="868" xr:uid="{00000000-0005-0000-0000-000065030000}"/>
    <cellStyle name="Style 80 9 5" xfId="869" xr:uid="{00000000-0005-0000-0000-000066030000}"/>
    <cellStyle name="Style 80 9 5 2" xfId="870" xr:uid="{00000000-0005-0000-0000-000067030000}"/>
    <cellStyle name="Style 80 9 6" xfId="871" xr:uid="{00000000-0005-0000-0000-000068030000}"/>
    <cellStyle name="Style 80 9 6 2" xfId="872" xr:uid="{00000000-0005-0000-0000-000069030000}"/>
    <cellStyle name="Style 80_Final CMEEC CT Leg Rpt" xfId="873" xr:uid="{00000000-0005-0000-0000-00006A030000}"/>
    <cellStyle name="Style 81" xfId="874" xr:uid="{00000000-0005-0000-0000-00006B030000}"/>
    <cellStyle name="Style 81 2" xfId="875" xr:uid="{00000000-0005-0000-0000-00006C030000}"/>
    <cellStyle name="Style 81 2 2" xfId="876" xr:uid="{00000000-0005-0000-0000-00006D030000}"/>
    <cellStyle name="Style 81 2 2 2" xfId="877" xr:uid="{00000000-0005-0000-0000-00006E030000}"/>
    <cellStyle name="Style 81 2 3" xfId="878" xr:uid="{00000000-0005-0000-0000-00006F030000}"/>
    <cellStyle name="Style 81 2 3 2" xfId="879" xr:uid="{00000000-0005-0000-0000-000070030000}"/>
    <cellStyle name="Style 81 2 4" xfId="880" xr:uid="{00000000-0005-0000-0000-000071030000}"/>
    <cellStyle name="Style 81 2 5" xfId="881" xr:uid="{00000000-0005-0000-0000-000072030000}"/>
    <cellStyle name="Style 81 2 5 2" xfId="882" xr:uid="{00000000-0005-0000-0000-000073030000}"/>
    <cellStyle name="Style 81 2 6" xfId="883" xr:uid="{00000000-0005-0000-0000-000074030000}"/>
    <cellStyle name="Style 81 2 6 2" xfId="884" xr:uid="{00000000-0005-0000-0000-000075030000}"/>
    <cellStyle name="Style 81 3" xfId="885" xr:uid="{00000000-0005-0000-0000-000076030000}"/>
    <cellStyle name="Style 81 3 2" xfId="886" xr:uid="{00000000-0005-0000-0000-000077030000}"/>
    <cellStyle name="Style 81 3 2 2" xfId="887" xr:uid="{00000000-0005-0000-0000-000078030000}"/>
    <cellStyle name="Style 81 3 3" xfId="888" xr:uid="{00000000-0005-0000-0000-000079030000}"/>
    <cellStyle name="Style 81 3 3 2" xfId="889" xr:uid="{00000000-0005-0000-0000-00007A030000}"/>
    <cellStyle name="Style 81 3 4" xfId="890" xr:uid="{00000000-0005-0000-0000-00007B030000}"/>
    <cellStyle name="Style 81 3 5" xfId="891" xr:uid="{00000000-0005-0000-0000-00007C030000}"/>
    <cellStyle name="Style 81 3 5 2" xfId="892" xr:uid="{00000000-0005-0000-0000-00007D030000}"/>
    <cellStyle name="Style 81 3 6" xfId="893" xr:uid="{00000000-0005-0000-0000-00007E030000}"/>
    <cellStyle name="Style 81 3 6 2" xfId="894" xr:uid="{00000000-0005-0000-0000-00007F030000}"/>
    <cellStyle name="Style 81 4" xfId="895" xr:uid="{00000000-0005-0000-0000-000080030000}"/>
    <cellStyle name="Style 81 4 2" xfId="896" xr:uid="{00000000-0005-0000-0000-000081030000}"/>
    <cellStyle name="Style 81 4 2 2" xfId="897" xr:uid="{00000000-0005-0000-0000-000082030000}"/>
    <cellStyle name="Style 81 4 3" xfId="898" xr:uid="{00000000-0005-0000-0000-000083030000}"/>
    <cellStyle name="Style 81 4 3 2" xfId="899" xr:uid="{00000000-0005-0000-0000-000084030000}"/>
    <cellStyle name="Style 81 4 4" xfId="900" xr:uid="{00000000-0005-0000-0000-000085030000}"/>
    <cellStyle name="Style 81 4 5" xfId="901" xr:uid="{00000000-0005-0000-0000-000086030000}"/>
    <cellStyle name="Style 81 4 5 2" xfId="902" xr:uid="{00000000-0005-0000-0000-000087030000}"/>
    <cellStyle name="Style 81 4 6" xfId="903" xr:uid="{00000000-0005-0000-0000-000088030000}"/>
    <cellStyle name="Style 81 4 6 2" xfId="904" xr:uid="{00000000-0005-0000-0000-000089030000}"/>
    <cellStyle name="Style 81 5" xfId="905" xr:uid="{00000000-0005-0000-0000-00008A030000}"/>
    <cellStyle name="Style 81 5 2" xfId="906" xr:uid="{00000000-0005-0000-0000-00008B030000}"/>
    <cellStyle name="Style 81 6" xfId="907" xr:uid="{00000000-0005-0000-0000-00008C030000}"/>
    <cellStyle name="Style 81 6 2" xfId="908" xr:uid="{00000000-0005-0000-0000-00008D030000}"/>
    <cellStyle name="Style 81 7" xfId="909" xr:uid="{00000000-0005-0000-0000-00008E030000}"/>
    <cellStyle name="Style 81 8" xfId="910" xr:uid="{00000000-0005-0000-0000-00008F030000}"/>
    <cellStyle name="Style 81 8 2" xfId="911" xr:uid="{00000000-0005-0000-0000-000090030000}"/>
    <cellStyle name="Style 81 9" xfId="912" xr:uid="{00000000-0005-0000-0000-000091030000}"/>
    <cellStyle name="Style 81 9 2" xfId="913" xr:uid="{00000000-0005-0000-0000-000092030000}"/>
    <cellStyle name="Style 82" xfId="914" xr:uid="{00000000-0005-0000-0000-000093030000}"/>
    <cellStyle name="Style 82 2" xfId="915" xr:uid="{00000000-0005-0000-0000-000094030000}"/>
    <cellStyle name="Style 82 2 2" xfId="916" xr:uid="{00000000-0005-0000-0000-000095030000}"/>
    <cellStyle name="Style 82 2 2 2" xfId="917" xr:uid="{00000000-0005-0000-0000-000096030000}"/>
    <cellStyle name="Style 82 2 3" xfId="918" xr:uid="{00000000-0005-0000-0000-000097030000}"/>
    <cellStyle name="Style 82 2 3 2" xfId="919" xr:uid="{00000000-0005-0000-0000-000098030000}"/>
    <cellStyle name="Style 82 2 4" xfId="920" xr:uid="{00000000-0005-0000-0000-000099030000}"/>
    <cellStyle name="Style 82 2 5" xfId="921" xr:uid="{00000000-0005-0000-0000-00009A030000}"/>
    <cellStyle name="Style 82 2 5 2" xfId="922" xr:uid="{00000000-0005-0000-0000-00009B030000}"/>
    <cellStyle name="Style 82 2 6" xfId="923" xr:uid="{00000000-0005-0000-0000-00009C030000}"/>
    <cellStyle name="Style 82 2 6 2" xfId="924" xr:uid="{00000000-0005-0000-0000-00009D030000}"/>
    <cellStyle name="Style 82 3" xfId="925" xr:uid="{00000000-0005-0000-0000-00009E030000}"/>
    <cellStyle name="Style 82 3 2" xfId="926" xr:uid="{00000000-0005-0000-0000-00009F030000}"/>
    <cellStyle name="Style 82 3 2 2" xfId="927" xr:uid="{00000000-0005-0000-0000-0000A0030000}"/>
    <cellStyle name="Style 82 3 3" xfId="928" xr:uid="{00000000-0005-0000-0000-0000A1030000}"/>
    <cellStyle name="Style 82 3 3 2" xfId="929" xr:uid="{00000000-0005-0000-0000-0000A2030000}"/>
    <cellStyle name="Style 82 3 4" xfId="930" xr:uid="{00000000-0005-0000-0000-0000A3030000}"/>
    <cellStyle name="Style 82 3 5" xfId="931" xr:uid="{00000000-0005-0000-0000-0000A4030000}"/>
    <cellStyle name="Style 82 3 5 2" xfId="932" xr:uid="{00000000-0005-0000-0000-0000A5030000}"/>
    <cellStyle name="Style 82 3 6" xfId="933" xr:uid="{00000000-0005-0000-0000-0000A6030000}"/>
    <cellStyle name="Style 82 3 6 2" xfId="934" xr:uid="{00000000-0005-0000-0000-0000A7030000}"/>
    <cellStyle name="Style 82 4" xfId="935" xr:uid="{00000000-0005-0000-0000-0000A8030000}"/>
    <cellStyle name="Style 82 4 2" xfId="936" xr:uid="{00000000-0005-0000-0000-0000A9030000}"/>
    <cellStyle name="Style 82 4 2 2" xfId="937" xr:uid="{00000000-0005-0000-0000-0000AA030000}"/>
    <cellStyle name="Style 82 4 3" xfId="938" xr:uid="{00000000-0005-0000-0000-0000AB030000}"/>
    <cellStyle name="Style 82 4 3 2" xfId="939" xr:uid="{00000000-0005-0000-0000-0000AC030000}"/>
    <cellStyle name="Style 82 4 4" xfId="940" xr:uid="{00000000-0005-0000-0000-0000AD030000}"/>
    <cellStyle name="Style 82 4 5" xfId="941" xr:uid="{00000000-0005-0000-0000-0000AE030000}"/>
    <cellStyle name="Style 82 4 5 2" xfId="942" xr:uid="{00000000-0005-0000-0000-0000AF030000}"/>
    <cellStyle name="Style 82 4 6" xfId="943" xr:uid="{00000000-0005-0000-0000-0000B0030000}"/>
    <cellStyle name="Style 82 4 6 2" xfId="944" xr:uid="{00000000-0005-0000-0000-0000B1030000}"/>
    <cellStyle name="Style 82 5" xfId="945" xr:uid="{00000000-0005-0000-0000-0000B2030000}"/>
    <cellStyle name="Style 82 5 2" xfId="946" xr:uid="{00000000-0005-0000-0000-0000B3030000}"/>
    <cellStyle name="Style 82 6" xfId="947" xr:uid="{00000000-0005-0000-0000-0000B4030000}"/>
    <cellStyle name="Style 82 6 2" xfId="948" xr:uid="{00000000-0005-0000-0000-0000B5030000}"/>
    <cellStyle name="Style 82 7" xfId="949" xr:uid="{00000000-0005-0000-0000-0000B6030000}"/>
    <cellStyle name="Style 82 8" xfId="950" xr:uid="{00000000-0005-0000-0000-0000B7030000}"/>
    <cellStyle name="Style 82 8 2" xfId="951" xr:uid="{00000000-0005-0000-0000-0000B8030000}"/>
    <cellStyle name="Style 82 9" xfId="952" xr:uid="{00000000-0005-0000-0000-0000B9030000}"/>
    <cellStyle name="Style 82 9 2" xfId="953" xr:uid="{00000000-0005-0000-0000-0000BA030000}"/>
    <cellStyle name="Style 83" xfId="954" xr:uid="{00000000-0005-0000-0000-0000BB030000}"/>
    <cellStyle name="Style 83 2" xfId="955" xr:uid="{00000000-0005-0000-0000-0000BC030000}"/>
    <cellStyle name="Style 83 2 2" xfId="956" xr:uid="{00000000-0005-0000-0000-0000BD030000}"/>
    <cellStyle name="Style 83 2 2 2" xfId="957" xr:uid="{00000000-0005-0000-0000-0000BE030000}"/>
    <cellStyle name="Style 83 2 3" xfId="958" xr:uid="{00000000-0005-0000-0000-0000BF030000}"/>
    <cellStyle name="Style 83 2 3 2" xfId="959" xr:uid="{00000000-0005-0000-0000-0000C0030000}"/>
    <cellStyle name="Style 83 2 4" xfId="960" xr:uid="{00000000-0005-0000-0000-0000C1030000}"/>
    <cellStyle name="Style 83 2 5" xfId="961" xr:uid="{00000000-0005-0000-0000-0000C2030000}"/>
    <cellStyle name="Style 83 2 5 2" xfId="962" xr:uid="{00000000-0005-0000-0000-0000C3030000}"/>
    <cellStyle name="Style 83 2 6" xfId="963" xr:uid="{00000000-0005-0000-0000-0000C4030000}"/>
    <cellStyle name="Style 83 2 6 2" xfId="964" xr:uid="{00000000-0005-0000-0000-0000C5030000}"/>
    <cellStyle name="Style 83 3" xfId="965" xr:uid="{00000000-0005-0000-0000-0000C6030000}"/>
    <cellStyle name="Style 83 3 2" xfId="966" xr:uid="{00000000-0005-0000-0000-0000C7030000}"/>
    <cellStyle name="Style 83 3 2 2" xfId="967" xr:uid="{00000000-0005-0000-0000-0000C8030000}"/>
    <cellStyle name="Style 83 3 3" xfId="968" xr:uid="{00000000-0005-0000-0000-0000C9030000}"/>
    <cellStyle name="Style 83 3 3 2" xfId="969" xr:uid="{00000000-0005-0000-0000-0000CA030000}"/>
    <cellStyle name="Style 83 3 4" xfId="970" xr:uid="{00000000-0005-0000-0000-0000CB030000}"/>
    <cellStyle name="Style 83 3 5" xfId="971" xr:uid="{00000000-0005-0000-0000-0000CC030000}"/>
    <cellStyle name="Style 83 3 5 2" xfId="972" xr:uid="{00000000-0005-0000-0000-0000CD030000}"/>
    <cellStyle name="Style 83 3 6" xfId="973" xr:uid="{00000000-0005-0000-0000-0000CE030000}"/>
    <cellStyle name="Style 83 3 6 2" xfId="974" xr:uid="{00000000-0005-0000-0000-0000CF030000}"/>
    <cellStyle name="Style 83 4" xfId="975" xr:uid="{00000000-0005-0000-0000-0000D0030000}"/>
    <cellStyle name="Style 83 4 2" xfId="976" xr:uid="{00000000-0005-0000-0000-0000D1030000}"/>
    <cellStyle name="Style 83 4 2 2" xfId="977" xr:uid="{00000000-0005-0000-0000-0000D2030000}"/>
    <cellStyle name="Style 83 4 3" xfId="978" xr:uid="{00000000-0005-0000-0000-0000D3030000}"/>
    <cellStyle name="Style 83 4 3 2" xfId="979" xr:uid="{00000000-0005-0000-0000-0000D4030000}"/>
    <cellStyle name="Style 83 4 4" xfId="980" xr:uid="{00000000-0005-0000-0000-0000D5030000}"/>
    <cellStyle name="Style 83 4 5" xfId="981" xr:uid="{00000000-0005-0000-0000-0000D6030000}"/>
    <cellStyle name="Style 83 4 5 2" xfId="982" xr:uid="{00000000-0005-0000-0000-0000D7030000}"/>
    <cellStyle name="Style 83 4 6" xfId="983" xr:uid="{00000000-0005-0000-0000-0000D8030000}"/>
    <cellStyle name="Style 83 4 6 2" xfId="984" xr:uid="{00000000-0005-0000-0000-0000D9030000}"/>
    <cellStyle name="Style 83 5" xfId="985" xr:uid="{00000000-0005-0000-0000-0000DA030000}"/>
    <cellStyle name="Style 83 5 2" xfId="986" xr:uid="{00000000-0005-0000-0000-0000DB030000}"/>
    <cellStyle name="Style 83 6" xfId="987" xr:uid="{00000000-0005-0000-0000-0000DC030000}"/>
    <cellStyle name="Style 83 6 2" xfId="988" xr:uid="{00000000-0005-0000-0000-0000DD030000}"/>
    <cellStyle name="Style 83 7" xfId="989" xr:uid="{00000000-0005-0000-0000-0000DE030000}"/>
    <cellStyle name="Style 83 8" xfId="990" xr:uid="{00000000-0005-0000-0000-0000DF030000}"/>
    <cellStyle name="Style 83 8 2" xfId="991" xr:uid="{00000000-0005-0000-0000-0000E0030000}"/>
    <cellStyle name="Style 83 9" xfId="992" xr:uid="{00000000-0005-0000-0000-0000E1030000}"/>
    <cellStyle name="Style 83 9 2" xfId="993" xr:uid="{00000000-0005-0000-0000-0000E2030000}"/>
    <cellStyle name="Style 84" xfId="994" xr:uid="{00000000-0005-0000-0000-0000E3030000}"/>
    <cellStyle name="Style 84 2" xfId="995" xr:uid="{00000000-0005-0000-0000-0000E4030000}"/>
    <cellStyle name="Style 84 2 2" xfId="996" xr:uid="{00000000-0005-0000-0000-0000E5030000}"/>
    <cellStyle name="Style 84 2 2 2" xfId="997" xr:uid="{00000000-0005-0000-0000-0000E6030000}"/>
    <cellStyle name="Style 84 2 3" xfId="998" xr:uid="{00000000-0005-0000-0000-0000E7030000}"/>
    <cellStyle name="Style 84 2 3 2" xfId="999" xr:uid="{00000000-0005-0000-0000-0000E8030000}"/>
    <cellStyle name="Style 84 2 4" xfId="1000" xr:uid="{00000000-0005-0000-0000-0000E9030000}"/>
    <cellStyle name="Style 84 2 5" xfId="1001" xr:uid="{00000000-0005-0000-0000-0000EA030000}"/>
    <cellStyle name="Style 84 2 5 2" xfId="1002" xr:uid="{00000000-0005-0000-0000-0000EB030000}"/>
    <cellStyle name="Style 84 2 6" xfId="1003" xr:uid="{00000000-0005-0000-0000-0000EC030000}"/>
    <cellStyle name="Style 84 2 6 2" xfId="1004" xr:uid="{00000000-0005-0000-0000-0000ED030000}"/>
    <cellStyle name="Style 84 3" xfId="1005" xr:uid="{00000000-0005-0000-0000-0000EE030000}"/>
    <cellStyle name="Style 84 3 2" xfId="1006" xr:uid="{00000000-0005-0000-0000-0000EF030000}"/>
    <cellStyle name="Style 84 3 2 2" xfId="1007" xr:uid="{00000000-0005-0000-0000-0000F0030000}"/>
    <cellStyle name="Style 84 3 3" xfId="1008" xr:uid="{00000000-0005-0000-0000-0000F1030000}"/>
    <cellStyle name="Style 84 3 3 2" xfId="1009" xr:uid="{00000000-0005-0000-0000-0000F2030000}"/>
    <cellStyle name="Style 84 3 4" xfId="1010" xr:uid="{00000000-0005-0000-0000-0000F3030000}"/>
    <cellStyle name="Style 84 3 5" xfId="1011" xr:uid="{00000000-0005-0000-0000-0000F4030000}"/>
    <cellStyle name="Style 84 3 5 2" xfId="1012" xr:uid="{00000000-0005-0000-0000-0000F5030000}"/>
    <cellStyle name="Style 84 3 6" xfId="1013" xr:uid="{00000000-0005-0000-0000-0000F6030000}"/>
    <cellStyle name="Style 84 3 6 2" xfId="1014" xr:uid="{00000000-0005-0000-0000-0000F7030000}"/>
    <cellStyle name="Style 84 4" xfId="1015" xr:uid="{00000000-0005-0000-0000-0000F8030000}"/>
    <cellStyle name="Style 84 4 2" xfId="1016" xr:uid="{00000000-0005-0000-0000-0000F9030000}"/>
    <cellStyle name="Style 84 4 2 2" xfId="1017" xr:uid="{00000000-0005-0000-0000-0000FA030000}"/>
    <cellStyle name="Style 84 4 3" xfId="1018" xr:uid="{00000000-0005-0000-0000-0000FB030000}"/>
    <cellStyle name="Style 84 4 3 2" xfId="1019" xr:uid="{00000000-0005-0000-0000-0000FC030000}"/>
    <cellStyle name="Style 84 4 4" xfId="1020" xr:uid="{00000000-0005-0000-0000-0000FD030000}"/>
    <cellStyle name="Style 84 4 5" xfId="1021" xr:uid="{00000000-0005-0000-0000-0000FE030000}"/>
    <cellStyle name="Style 84 4 5 2" xfId="1022" xr:uid="{00000000-0005-0000-0000-0000FF030000}"/>
    <cellStyle name="Style 84 4 6" xfId="1023" xr:uid="{00000000-0005-0000-0000-000000040000}"/>
    <cellStyle name="Style 84 4 6 2" xfId="1024" xr:uid="{00000000-0005-0000-0000-000001040000}"/>
    <cellStyle name="Style 84 5" xfId="1025" xr:uid="{00000000-0005-0000-0000-000002040000}"/>
    <cellStyle name="Style 84 5 2" xfId="1026" xr:uid="{00000000-0005-0000-0000-000003040000}"/>
    <cellStyle name="Style 84 6" xfId="1027" xr:uid="{00000000-0005-0000-0000-000004040000}"/>
    <cellStyle name="Style 84 6 2" xfId="1028" xr:uid="{00000000-0005-0000-0000-000005040000}"/>
    <cellStyle name="Style 84 7" xfId="1029" xr:uid="{00000000-0005-0000-0000-000006040000}"/>
    <cellStyle name="Style 84 8" xfId="1030" xr:uid="{00000000-0005-0000-0000-000007040000}"/>
    <cellStyle name="Style 84 8 2" xfId="1031" xr:uid="{00000000-0005-0000-0000-000008040000}"/>
    <cellStyle name="Style 84 9" xfId="1032" xr:uid="{00000000-0005-0000-0000-000009040000}"/>
    <cellStyle name="Style 84 9 2" xfId="1033" xr:uid="{00000000-0005-0000-0000-00000A040000}"/>
    <cellStyle name="Style 85" xfId="1034" xr:uid="{00000000-0005-0000-0000-00000B040000}"/>
    <cellStyle name="Style 85 2" xfId="1035" xr:uid="{00000000-0005-0000-0000-00000C040000}"/>
    <cellStyle name="Style 85 2 2" xfId="1036" xr:uid="{00000000-0005-0000-0000-00000D040000}"/>
    <cellStyle name="Style 85 2 2 2" xfId="1037" xr:uid="{00000000-0005-0000-0000-00000E040000}"/>
    <cellStyle name="Style 85 2 3" xfId="1038" xr:uid="{00000000-0005-0000-0000-00000F040000}"/>
    <cellStyle name="Style 85 2 3 2" xfId="1039" xr:uid="{00000000-0005-0000-0000-000010040000}"/>
    <cellStyle name="Style 85 2 4" xfId="1040" xr:uid="{00000000-0005-0000-0000-000011040000}"/>
    <cellStyle name="Style 85 2 5" xfId="1041" xr:uid="{00000000-0005-0000-0000-000012040000}"/>
    <cellStyle name="Style 85 2 5 2" xfId="1042" xr:uid="{00000000-0005-0000-0000-000013040000}"/>
    <cellStyle name="Style 85 2 6" xfId="1043" xr:uid="{00000000-0005-0000-0000-000014040000}"/>
    <cellStyle name="Style 85 2 6 2" xfId="1044" xr:uid="{00000000-0005-0000-0000-000015040000}"/>
    <cellStyle name="Style 85 3" xfId="1045" xr:uid="{00000000-0005-0000-0000-000016040000}"/>
    <cellStyle name="Style 85 3 2" xfId="1046" xr:uid="{00000000-0005-0000-0000-000017040000}"/>
    <cellStyle name="Style 85 3 2 2" xfId="1047" xr:uid="{00000000-0005-0000-0000-000018040000}"/>
    <cellStyle name="Style 85 3 3" xfId="1048" xr:uid="{00000000-0005-0000-0000-000019040000}"/>
    <cellStyle name="Style 85 3 3 2" xfId="1049" xr:uid="{00000000-0005-0000-0000-00001A040000}"/>
    <cellStyle name="Style 85 3 4" xfId="1050" xr:uid="{00000000-0005-0000-0000-00001B040000}"/>
    <cellStyle name="Style 85 3 5" xfId="1051" xr:uid="{00000000-0005-0000-0000-00001C040000}"/>
    <cellStyle name="Style 85 3 5 2" xfId="1052" xr:uid="{00000000-0005-0000-0000-00001D040000}"/>
    <cellStyle name="Style 85 3 6" xfId="1053" xr:uid="{00000000-0005-0000-0000-00001E040000}"/>
    <cellStyle name="Style 85 3 6 2" xfId="1054" xr:uid="{00000000-0005-0000-0000-00001F040000}"/>
    <cellStyle name="Style 85 4" xfId="1055" xr:uid="{00000000-0005-0000-0000-000020040000}"/>
    <cellStyle name="Style 85 4 2" xfId="1056" xr:uid="{00000000-0005-0000-0000-000021040000}"/>
    <cellStyle name="Style 85 4 2 2" xfId="1057" xr:uid="{00000000-0005-0000-0000-000022040000}"/>
    <cellStyle name="Style 85 4 3" xfId="1058" xr:uid="{00000000-0005-0000-0000-000023040000}"/>
    <cellStyle name="Style 85 4 3 2" xfId="1059" xr:uid="{00000000-0005-0000-0000-000024040000}"/>
    <cellStyle name="Style 85 4 4" xfId="1060" xr:uid="{00000000-0005-0000-0000-000025040000}"/>
    <cellStyle name="Style 85 4 5" xfId="1061" xr:uid="{00000000-0005-0000-0000-000026040000}"/>
    <cellStyle name="Style 85 4 5 2" xfId="1062" xr:uid="{00000000-0005-0000-0000-000027040000}"/>
    <cellStyle name="Style 85 4 6" xfId="1063" xr:uid="{00000000-0005-0000-0000-000028040000}"/>
    <cellStyle name="Style 85 4 6 2" xfId="1064" xr:uid="{00000000-0005-0000-0000-000029040000}"/>
    <cellStyle name="Style 85 5" xfId="1065" xr:uid="{00000000-0005-0000-0000-00002A040000}"/>
    <cellStyle name="Style 85 5 2" xfId="1066" xr:uid="{00000000-0005-0000-0000-00002B040000}"/>
    <cellStyle name="Style 85 6" xfId="1067" xr:uid="{00000000-0005-0000-0000-00002C040000}"/>
    <cellStyle name="Style 85 6 2" xfId="1068" xr:uid="{00000000-0005-0000-0000-00002D040000}"/>
    <cellStyle name="Style 85 7" xfId="1069" xr:uid="{00000000-0005-0000-0000-00002E040000}"/>
    <cellStyle name="Style 85 8" xfId="1070" xr:uid="{00000000-0005-0000-0000-00002F040000}"/>
    <cellStyle name="Style 85 8 2" xfId="1071" xr:uid="{00000000-0005-0000-0000-000030040000}"/>
    <cellStyle name="Style 85 9" xfId="1072" xr:uid="{00000000-0005-0000-0000-000031040000}"/>
    <cellStyle name="Style 85 9 2" xfId="1073" xr:uid="{00000000-0005-0000-0000-000032040000}"/>
    <cellStyle name="Style 86" xfId="1074" xr:uid="{00000000-0005-0000-0000-000033040000}"/>
    <cellStyle name="Style 86 2" xfId="1075" xr:uid="{00000000-0005-0000-0000-000034040000}"/>
    <cellStyle name="Style 86 3" xfId="1076" xr:uid="{00000000-0005-0000-0000-000035040000}"/>
    <cellStyle name="Style 86 4" xfId="1077" xr:uid="{00000000-0005-0000-0000-000036040000}"/>
    <cellStyle name="Style 87" xfId="1078" xr:uid="{00000000-0005-0000-0000-000037040000}"/>
    <cellStyle name="Style 87 2" xfId="1079" xr:uid="{00000000-0005-0000-0000-000038040000}"/>
    <cellStyle name="Style 87 3" xfId="1080" xr:uid="{00000000-0005-0000-0000-000039040000}"/>
    <cellStyle name="Style 87 4" xfId="1081" xr:uid="{00000000-0005-0000-0000-00003A040000}"/>
    <cellStyle name="Style 88" xfId="1082" xr:uid="{00000000-0005-0000-0000-00003B040000}"/>
    <cellStyle name="Style 88 2" xfId="1083" xr:uid="{00000000-0005-0000-0000-00003C040000}"/>
    <cellStyle name="Style 88 2 2" xfId="1084" xr:uid="{00000000-0005-0000-0000-00003D040000}"/>
    <cellStyle name="Style 88 2 2 2" xfId="1085" xr:uid="{00000000-0005-0000-0000-00003E040000}"/>
    <cellStyle name="Style 88 2 3" xfId="1086" xr:uid="{00000000-0005-0000-0000-00003F040000}"/>
    <cellStyle name="Style 88 2 3 2" xfId="1087" xr:uid="{00000000-0005-0000-0000-000040040000}"/>
    <cellStyle name="Style 88 2 4" xfId="1088" xr:uid="{00000000-0005-0000-0000-000041040000}"/>
    <cellStyle name="Style 88 2 5" xfId="1089" xr:uid="{00000000-0005-0000-0000-000042040000}"/>
    <cellStyle name="Style 88 2 5 2" xfId="1090" xr:uid="{00000000-0005-0000-0000-000043040000}"/>
    <cellStyle name="Style 88 2 6" xfId="1091" xr:uid="{00000000-0005-0000-0000-000044040000}"/>
    <cellStyle name="Style 88 2 6 2" xfId="1092" xr:uid="{00000000-0005-0000-0000-000045040000}"/>
    <cellStyle name="Style 88 3" xfId="1093" xr:uid="{00000000-0005-0000-0000-000046040000}"/>
    <cellStyle name="Style 88 3 2" xfId="1094" xr:uid="{00000000-0005-0000-0000-000047040000}"/>
    <cellStyle name="Style 88 3 2 2" xfId="1095" xr:uid="{00000000-0005-0000-0000-000048040000}"/>
    <cellStyle name="Style 88 3 3" xfId="1096" xr:uid="{00000000-0005-0000-0000-000049040000}"/>
    <cellStyle name="Style 88 3 3 2" xfId="1097" xr:uid="{00000000-0005-0000-0000-00004A040000}"/>
    <cellStyle name="Style 88 3 4" xfId="1098" xr:uid="{00000000-0005-0000-0000-00004B040000}"/>
    <cellStyle name="Style 88 3 5" xfId="1099" xr:uid="{00000000-0005-0000-0000-00004C040000}"/>
    <cellStyle name="Style 88 3 5 2" xfId="1100" xr:uid="{00000000-0005-0000-0000-00004D040000}"/>
    <cellStyle name="Style 88 3 6" xfId="1101" xr:uid="{00000000-0005-0000-0000-00004E040000}"/>
    <cellStyle name="Style 88 3 6 2" xfId="1102" xr:uid="{00000000-0005-0000-0000-00004F040000}"/>
    <cellStyle name="Style 88 4" xfId="1103" xr:uid="{00000000-0005-0000-0000-000050040000}"/>
    <cellStyle name="Style 88 4 2" xfId="1104" xr:uid="{00000000-0005-0000-0000-000051040000}"/>
    <cellStyle name="Style 88 4 2 2" xfId="1105" xr:uid="{00000000-0005-0000-0000-000052040000}"/>
    <cellStyle name="Style 88 4 3" xfId="1106" xr:uid="{00000000-0005-0000-0000-000053040000}"/>
    <cellStyle name="Style 88 4 3 2" xfId="1107" xr:uid="{00000000-0005-0000-0000-000054040000}"/>
    <cellStyle name="Style 88 4 4" xfId="1108" xr:uid="{00000000-0005-0000-0000-000055040000}"/>
    <cellStyle name="Style 88 4 5" xfId="1109" xr:uid="{00000000-0005-0000-0000-000056040000}"/>
    <cellStyle name="Style 88 4 5 2" xfId="1110" xr:uid="{00000000-0005-0000-0000-000057040000}"/>
    <cellStyle name="Style 88 4 6" xfId="1111" xr:uid="{00000000-0005-0000-0000-000058040000}"/>
    <cellStyle name="Style 88 4 6 2" xfId="1112" xr:uid="{00000000-0005-0000-0000-000059040000}"/>
    <cellStyle name="Style 88 5" xfId="1113" xr:uid="{00000000-0005-0000-0000-00005A040000}"/>
    <cellStyle name="Style 88 5 2" xfId="1114" xr:uid="{00000000-0005-0000-0000-00005B040000}"/>
    <cellStyle name="Style 88 6" xfId="1115" xr:uid="{00000000-0005-0000-0000-00005C040000}"/>
    <cellStyle name="Style 88 6 2" xfId="1116" xr:uid="{00000000-0005-0000-0000-00005D040000}"/>
    <cellStyle name="Style 88 7" xfId="1117" xr:uid="{00000000-0005-0000-0000-00005E040000}"/>
    <cellStyle name="Style 88 8" xfId="1118" xr:uid="{00000000-0005-0000-0000-00005F040000}"/>
    <cellStyle name="Style 88 8 2" xfId="1119" xr:uid="{00000000-0005-0000-0000-000060040000}"/>
    <cellStyle name="Style 88 9" xfId="1120" xr:uid="{00000000-0005-0000-0000-000061040000}"/>
    <cellStyle name="Style 88 9 2" xfId="1121" xr:uid="{00000000-0005-0000-0000-000062040000}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00000000000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##########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0000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##########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5:O840" totalsRowShown="0" headerRowDxfId="53" tableBorderDxfId="52">
  <autoFilter ref="A5:O840" xr:uid="{00000000-000C-0000-FFFF-FFFF00000000}"/>
  <tableColumns count="15">
    <tableColumn id="1" xr3:uid="{00000000-0010-0000-0000-000001000000}" name="Town" dataDxfId="51"/>
    <tableColumn id="2" xr3:uid="{00000000-0010-0000-0000-000002000000}" name="Census Tract" dataDxfId="50"/>
    <tableColumn id="3" xr3:uid="{00000000-0010-0000-0000-000003000000}" name="Distressed Tract1" dataDxfId="49"/>
    <tableColumn id="4" xr3:uid="{00000000-0010-0000-0000-000004000000}" name="CLM $ Collected " dataDxfId="48" dataCellStyle="Currency">
      <calculatedColumnFormula>Table3[[#This Row],[Residential CLM $ Collected]]+Table3[[#This Row],[C&amp;I CLM $ Collected]]</calculatedColumnFormula>
    </tableColumn>
    <tableColumn id="5" xr3:uid="{00000000-0010-0000-0000-000005000000}" name="% of Total CLM $ Collected " dataDxfId="47" dataCellStyle="Percent">
      <calculatedColumnFormula>Table3[[#This Row],[CLM $ Collected ]]/'1.) CLM Reference'!$B$4</calculatedColumnFormula>
    </tableColumn>
    <tableColumn id="6" xr3:uid="{00000000-0010-0000-0000-000006000000}" name="Incentive Disbursements" dataDxfId="46" dataCellStyle="Currency">
      <calculatedColumnFormula>Table3[[#This Row],[Residential Incentive Disbursements]]+Table3[[#This Row],[C&amp;I Incentive Disbursements]]</calculatedColumnFormula>
    </tableColumn>
    <tableColumn id="7" xr3:uid="{00000000-0010-0000-0000-000007000000}" name="% of Total Incentive Disbursements" dataDxfId="45" dataCellStyle="Percent">
      <calculatedColumnFormula>Table3[[#This Row],[Incentive Disbursements]]/'1.) CLM Reference'!$B$5</calculatedColumnFormula>
    </tableColumn>
    <tableColumn id="9" xr3:uid="{00000000-0010-0000-0000-000009000000}" name="Residential CLM $ Collected" dataDxfId="44" dataCellStyle="Currency"/>
    <tableColumn id="10" xr3:uid="{00000000-0010-0000-0000-00000A000000}" name="% of Total Residential CLM $ Collected" dataDxfId="43" dataCellStyle="Percent">
      <calculatedColumnFormula>Table3[[#This Row],[Residential CLM $ Collected]]/'1.) CLM Reference'!$B$4</calculatedColumnFormula>
    </tableColumn>
    <tableColumn id="11" xr3:uid="{00000000-0010-0000-0000-00000B000000}" name="Residential Incentive Disbursements" dataDxfId="42" dataCellStyle="Currency"/>
    <tableColumn id="12" xr3:uid="{00000000-0010-0000-0000-00000C000000}" name="% of Total Residential Incentive Disbursements " dataDxfId="41" dataCellStyle="Percent">
      <calculatedColumnFormula>Table3[[#This Row],[Residential Incentive Disbursements]]/'1.) CLM Reference'!$B$5</calculatedColumnFormula>
    </tableColumn>
    <tableColumn id="14" xr3:uid="{00000000-0010-0000-0000-00000E000000}" name="C&amp;I CLM $ Collected" dataDxfId="40" dataCellStyle="Currency"/>
    <tableColumn id="15" xr3:uid="{00000000-0010-0000-0000-00000F000000}" name="% of Total C&amp;I CLM $ Collected" dataDxfId="39" dataCellStyle="Percent">
      <calculatedColumnFormula>Table3[[#This Row],[C&amp;I CLM $ Collected]]/'1.) CLM Reference'!$B$4</calculatedColumnFormula>
    </tableColumn>
    <tableColumn id="16" xr3:uid="{00000000-0010-0000-0000-000010000000}" name="C&amp;I Incentive Disbursements" dataDxfId="38" dataCellStyle="Currency"/>
    <tableColumn id="17" xr3:uid="{00000000-0010-0000-0000-000011000000}" name="% of TotalC&amp;I Incentive Disbursements " dataDxfId="37" dataCellStyle="Percent">
      <calculatedColumnFormula>Table3[[#This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5:O308" totalsRowShown="0" headerRowDxfId="36" headerRowBorderDxfId="35" tableBorderDxfId="34" totalsRowBorderDxfId="33">
  <autoFilter ref="A5:O308" xr:uid="{00000000-000C-0000-FFFF-FFFF01000000}"/>
  <tableColumns count="15">
    <tableColumn id="1" xr3:uid="{00000000-0010-0000-0100-000001000000}" name="Town" dataDxfId="32"/>
    <tableColumn id="2" xr3:uid="{00000000-0010-0000-0100-000002000000}" name="Census Tract" dataDxfId="31"/>
    <tableColumn id="3" xr3:uid="{00000000-0010-0000-0100-000003000000}" name="Distressed Tract1" dataDxfId="30"/>
    <tableColumn id="4" xr3:uid="{00000000-0010-0000-0100-000004000000}" name="CLM $ Collected " dataDxfId="29" dataCellStyle="Currency"/>
    <tableColumn id="5" xr3:uid="{00000000-0010-0000-0100-000005000000}" name="% of Total CLM $ Collected " dataDxfId="28" dataCellStyle="Percent">
      <calculatedColumnFormula>Table32[[#This Row],[CLM $ Collected ]]/'1.) CLM Reference'!$B$4</calculatedColumnFormula>
    </tableColumn>
    <tableColumn id="6" xr3:uid="{00000000-0010-0000-0100-000006000000}" name="Incentive Disbursements" dataDxfId="27" dataCellStyle="Currency"/>
    <tableColumn id="7" xr3:uid="{00000000-0010-0000-0100-000007000000}" name="% of Total Incentive Disbursements" dataDxfId="26" dataCellStyle="Percent">
      <calculatedColumnFormula>Table32[[#This Row],[Incentive Disbursements]]/'1.) CLM Reference'!$B$5</calculatedColumnFormula>
    </tableColumn>
    <tableColumn id="9" xr3:uid="{00000000-0010-0000-0100-000009000000}" name="Residential CLM $ Collected" dataDxfId="25" dataCellStyle="Currency"/>
    <tableColumn id="10" xr3:uid="{00000000-0010-0000-0100-00000A000000}" name="% of Total Residential CLM $ Collected" dataDxfId="24" dataCellStyle="Percent">
      <calculatedColumnFormula>Table32[[#This Row],[Residential CLM $ Collected]]/'1.) CLM Reference'!$B$4</calculatedColumnFormula>
    </tableColumn>
    <tableColumn id="11" xr3:uid="{00000000-0010-0000-0100-00000B000000}" name="Residential Incentive Disbursements" dataDxfId="23" dataCellStyle="Currency"/>
    <tableColumn id="12" xr3:uid="{00000000-0010-0000-0100-00000C000000}" name="% of Total Residential Incentive Disbursements " dataDxfId="22" dataCellStyle="Percent">
      <calculatedColumnFormula>Table32[[#This Row],[Residential Incentive Disbursements]]/'1.) CLM Reference'!$B$5</calculatedColumnFormula>
    </tableColumn>
    <tableColumn id="14" xr3:uid="{00000000-0010-0000-0100-00000E000000}" name="C&amp;I CLM $ Collected" dataDxfId="21" dataCellStyle="Currency"/>
    <tableColumn id="15" xr3:uid="{00000000-0010-0000-0100-00000F000000}" name="% of Total C&amp;I CLM $ Collected" dataDxfId="20" dataCellStyle="Percent">
      <calculatedColumnFormula>Table32[[#This Row],[C&amp;I CLM $ Collected]]/'1.) CLM Reference'!$B$4</calculatedColumnFormula>
    </tableColumn>
    <tableColumn id="16" xr3:uid="{00000000-0010-0000-0100-000010000000}" name="C&amp;I Incentive Disbursements" dataDxfId="19" dataCellStyle="Currency"/>
    <tableColumn id="17" xr3:uid="{00000000-0010-0000-0100-000011000000}" name="% of TotalC&amp;I Incentive Disbursements " dataDxfId="18" dataCellStyle="Percent">
      <calculatedColumnFormula>Table32[[#This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5:O840" totalsRowShown="0" headerRowDxfId="17" dataDxfId="16" tableBorderDxfId="15">
  <autoFilter ref="A5:O840" xr:uid="{00000000-000C-0000-FFFF-FFFF02000000}"/>
  <tableColumns count="15">
    <tableColumn id="1" xr3:uid="{00000000-0010-0000-0200-000001000000}" name="Town" dataDxfId="14"/>
    <tableColumn id="2" xr3:uid="{00000000-0010-0000-0200-000002000000}" name="Census Tract" dataDxfId="13"/>
    <tableColumn id="3" xr3:uid="{00000000-0010-0000-0200-000003000000}" name="Distressed Tract1" dataDxfId="12"/>
    <tableColumn id="4" xr3:uid="{00000000-0010-0000-0200-000004000000}" name="CLM $ Collected " dataDxfId="11" dataCellStyle="Currency"/>
    <tableColumn id="6" xr3:uid="{00000000-0010-0000-0200-000006000000}" name="Incentive Disbursements" dataDxfId="10" dataCellStyle="Currency"/>
    <tableColumn id="9" xr3:uid="{00000000-0010-0000-0200-000009000000}" name="Total Units" dataDxfId="9">
      <calculatedColumnFormula>Table323[[#This Row],[Single Family]]+Table323[[#This Row],[2-4 Units]]+Table323[[#This Row],[&gt;4 Units]]</calculatedColumnFormula>
    </tableColumn>
    <tableColumn id="11" xr3:uid="{00000000-0010-0000-0200-00000B000000}" name="Single Family" dataDxfId="8"/>
    <tableColumn id="10" xr3:uid="{00000000-0010-0000-0200-00000A000000}" name="2-4 Units" dataDxfId="7"/>
    <tableColumn id="8" xr3:uid="{00000000-0010-0000-0200-000008000000}" name="&gt;4 Units" dataDxfId="6"/>
    <tableColumn id="7" xr3:uid="{00000000-0010-0000-0200-000007000000}" name="Incentives" dataDxfId="5" dataCellStyle="Currency"/>
    <tableColumn id="14" xr3:uid="{00000000-0010-0000-0200-00000E000000}" name="Total Units2" dataDxfId="4"/>
    <tableColumn id="15" xr3:uid="{00000000-0010-0000-0200-00000F000000}" name="Single Family " dataDxfId="3"/>
    <tableColumn id="13" xr3:uid="{00000000-0010-0000-0200-00000D000000}" name=" 2-4 Units" dataDxfId="2"/>
    <tableColumn id="12" xr3:uid="{00000000-0010-0000-0200-00000C000000}" name="&gt;4 Units " dataDxfId="1"/>
    <tableColumn id="16" xr3:uid="{00000000-0010-0000-0200-000010000000}" name="Incentives 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essenia.santiago-bejarano@ct.go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B19" sqref="B19"/>
    </sheetView>
  </sheetViews>
  <sheetFormatPr defaultRowHeight="14.5" x14ac:dyDescent="0.35"/>
  <cols>
    <col min="1" max="1" width="16.54296875" customWidth="1"/>
    <col min="2" max="2" width="36.54296875" customWidth="1"/>
  </cols>
  <sheetData>
    <row r="1" spans="1:3" ht="23.5" x14ac:dyDescent="0.55000000000000004">
      <c r="A1" s="104" t="s">
        <v>203</v>
      </c>
      <c r="B1" s="105"/>
      <c r="C1" s="106"/>
    </row>
    <row r="2" spans="1:3" ht="23.5" x14ac:dyDescent="0.55000000000000004">
      <c r="A2" s="107" t="s">
        <v>204</v>
      </c>
      <c r="B2" s="108"/>
      <c r="C2" s="109"/>
    </row>
    <row r="3" spans="1:3" ht="24" thickBot="1" x14ac:dyDescent="0.6">
      <c r="A3" s="110" t="s">
        <v>25</v>
      </c>
      <c r="B3" s="111"/>
      <c r="C3" s="112"/>
    </row>
    <row r="5" spans="1:3" x14ac:dyDescent="0.35">
      <c r="A5" s="6" t="s">
        <v>26</v>
      </c>
      <c r="B5" t="s">
        <v>27</v>
      </c>
    </row>
    <row r="7" spans="1:3" x14ac:dyDescent="0.35">
      <c r="B7" t="s">
        <v>28</v>
      </c>
    </row>
    <row r="9" spans="1:3" x14ac:dyDescent="0.35">
      <c r="A9" s="6" t="s">
        <v>29</v>
      </c>
      <c r="B9" t="s">
        <v>208</v>
      </c>
    </row>
    <row r="10" spans="1:3" x14ac:dyDescent="0.35">
      <c r="B10" s="103" t="s">
        <v>30</v>
      </c>
      <c r="C10" s="103"/>
    </row>
    <row r="11" spans="1:3" x14ac:dyDescent="0.35">
      <c r="B11" s="8" t="s">
        <v>209</v>
      </c>
    </row>
    <row r="12" spans="1:3" x14ac:dyDescent="0.35">
      <c r="B12" s="1" t="s">
        <v>210</v>
      </c>
      <c r="C12" s="84" t="s">
        <v>200</v>
      </c>
    </row>
    <row r="15" spans="1:3" x14ac:dyDescent="0.35">
      <c r="A15" s="6" t="s">
        <v>31</v>
      </c>
      <c r="B15" s="7" t="s">
        <v>48</v>
      </c>
    </row>
    <row r="17" spans="1:2" x14ac:dyDescent="0.35">
      <c r="A17" s="6" t="s">
        <v>32</v>
      </c>
      <c r="B17" s="7">
        <v>2022</v>
      </c>
    </row>
    <row r="19" spans="1:2" x14ac:dyDescent="0.35">
      <c r="A19" s="6" t="s">
        <v>33</v>
      </c>
      <c r="B19" s="16">
        <v>45113</v>
      </c>
    </row>
  </sheetData>
  <mergeCells count="4">
    <mergeCell ref="B10:C10"/>
    <mergeCell ref="A1:C1"/>
    <mergeCell ref="A2:C2"/>
    <mergeCell ref="A3:C3"/>
  </mergeCells>
  <hyperlinks>
    <hyperlink ref="B11" r:id="rId1" display="mailto:yessenia.santiago-bejarano@ct.gov" xr:uid="{9B22FD20-45F1-43BA-BDCC-800AD52E783C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4"/>
  <sheetViews>
    <sheetView workbookViewId="0">
      <pane xSplit="1" topLeftCell="B1" activePane="topRight" state="frozen"/>
      <selection pane="topRight" activeCell="C4" sqref="C4"/>
    </sheetView>
  </sheetViews>
  <sheetFormatPr defaultRowHeight="14.5" x14ac:dyDescent="0.35"/>
  <cols>
    <col min="1" max="1" width="27.453125" customWidth="1"/>
    <col min="2" max="10" width="13.7265625" customWidth="1"/>
  </cols>
  <sheetData>
    <row r="1" spans="1:16" s="1" customFormat="1" x14ac:dyDescent="0.35">
      <c r="A1" s="9" t="s">
        <v>207</v>
      </c>
    </row>
    <row r="2" spans="1:16" x14ac:dyDescent="0.35">
      <c r="A2" s="120" t="s">
        <v>24</v>
      </c>
      <c r="B2" s="113" t="s">
        <v>20</v>
      </c>
      <c r="C2" s="113"/>
      <c r="D2" s="114"/>
      <c r="E2" s="115" t="s">
        <v>3</v>
      </c>
      <c r="F2" s="116"/>
      <c r="G2" s="116"/>
      <c r="H2" s="117" t="s">
        <v>4</v>
      </c>
      <c r="I2" s="118"/>
      <c r="J2" s="119"/>
    </row>
    <row r="3" spans="1:16" x14ac:dyDescent="0.35">
      <c r="A3" s="121"/>
      <c r="B3" s="11" t="s">
        <v>35</v>
      </c>
      <c r="C3" s="12" t="s">
        <v>5</v>
      </c>
      <c r="D3" s="13" t="s">
        <v>6</v>
      </c>
      <c r="E3" s="11" t="s">
        <v>35</v>
      </c>
      <c r="F3" s="13" t="s">
        <v>5</v>
      </c>
      <c r="G3" s="12" t="s">
        <v>6</v>
      </c>
      <c r="H3" s="11" t="s">
        <v>35</v>
      </c>
      <c r="I3" s="12" t="s">
        <v>5</v>
      </c>
      <c r="J3" s="14" t="s">
        <v>6</v>
      </c>
    </row>
    <row r="4" spans="1:16" x14ac:dyDescent="0.35">
      <c r="A4" s="15" t="s">
        <v>21</v>
      </c>
      <c r="B4" s="17">
        <f>C4+D4</f>
        <v>105458709.89600998</v>
      </c>
      <c r="C4" s="18">
        <f>F4+I4</f>
        <v>50497745.341879942</v>
      </c>
      <c r="D4" s="19">
        <f>G4+J4</f>
        <v>54960964.554130033</v>
      </c>
      <c r="E4" s="18">
        <f>F4+G4</f>
        <v>66430980.548489958</v>
      </c>
      <c r="F4" s="19">
        <f>'2.) Small Load'!H841</f>
        <v>50429137.011479944</v>
      </c>
      <c r="G4" s="18">
        <f>'2.) Small Load'!L841</f>
        <v>16001843.53701001</v>
      </c>
      <c r="H4" s="19">
        <f>I4+J4</f>
        <v>39027729.347520024</v>
      </c>
      <c r="I4" s="18">
        <f>'3.) Large Load'!H308</f>
        <v>68608.330400000006</v>
      </c>
      <c r="J4" s="20">
        <f>'3.) Large Load'!L308</f>
        <v>38959121.017120026</v>
      </c>
    </row>
    <row r="5" spans="1:16" x14ac:dyDescent="0.35">
      <c r="A5" s="15" t="s">
        <v>34</v>
      </c>
      <c r="B5" s="21">
        <f>C5+D5</f>
        <v>131145787.28000005</v>
      </c>
      <c r="C5" s="22">
        <f>F5+I5</f>
        <v>73771750.110000044</v>
      </c>
      <c r="D5" s="23">
        <f>G5+J5</f>
        <v>57374037.170000002</v>
      </c>
      <c r="E5" s="22">
        <f>F5+G5</f>
        <v>88374965.240000039</v>
      </c>
      <c r="F5" s="23">
        <f>'2.) Small Load'!J841</f>
        <v>73771750.110000044</v>
      </c>
      <c r="G5" s="22">
        <f>'2.) Small Load'!N841</f>
        <v>14603215.130000003</v>
      </c>
      <c r="H5" s="23">
        <f>I5+J5</f>
        <v>42770822.039999999</v>
      </c>
      <c r="I5" s="22">
        <f>'3.) Large Load'!J308</f>
        <v>0</v>
      </c>
      <c r="J5" s="24">
        <f>'3.) Large Load'!N308</f>
        <v>42770822.039999999</v>
      </c>
    </row>
    <row r="6" spans="1:16" x14ac:dyDescent="0.35">
      <c r="A6" t="s">
        <v>202</v>
      </c>
      <c r="B6" s="29">
        <f>B5/B4</f>
        <v>1.2435747356412705</v>
      </c>
      <c r="C6" s="29">
        <f t="shared" ref="C6:J6" si="0">C5/C4</f>
        <v>1.4608919588498532</v>
      </c>
      <c r="D6" s="29">
        <f t="shared" si="0"/>
        <v>1.0439052086411871</v>
      </c>
      <c r="E6" s="29">
        <f t="shared" si="0"/>
        <v>1.3303275747298733</v>
      </c>
      <c r="F6" s="29">
        <f t="shared" si="0"/>
        <v>1.4628794875709705</v>
      </c>
      <c r="G6" s="29">
        <f t="shared" si="0"/>
        <v>0.91259579536725399</v>
      </c>
      <c r="H6" s="29">
        <f t="shared" si="0"/>
        <v>1.0959085438753005</v>
      </c>
      <c r="I6" s="29">
        <f t="shared" si="0"/>
        <v>0</v>
      </c>
      <c r="J6" s="29">
        <f t="shared" si="0"/>
        <v>1.09783847590414</v>
      </c>
    </row>
    <row r="7" spans="1:16" x14ac:dyDescent="0.35">
      <c r="C7" s="103" t="s">
        <v>200</v>
      </c>
      <c r="D7" s="103"/>
    </row>
    <row r="8" spans="1:16" s="36" customFormat="1" x14ac:dyDescent="0.35">
      <c r="A8" s="35" t="s">
        <v>199</v>
      </c>
      <c r="C8" s="37"/>
      <c r="D8" s="3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</row>
    <row r="9" spans="1:16" s="36" customFormat="1" x14ac:dyDescent="0.35">
      <c r="A9" s="35" t="s">
        <v>205</v>
      </c>
      <c r="C9" s="37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</row>
    <row r="13" spans="1:16" x14ac:dyDescent="0.35">
      <c r="E13" s="1"/>
      <c r="F13" s="1"/>
      <c r="G13" s="1"/>
      <c r="H13" s="1"/>
      <c r="I13" s="1"/>
      <c r="J13" s="1"/>
    </row>
    <row r="14" spans="1:16" x14ac:dyDescent="0.35">
      <c r="B14" s="1"/>
      <c r="C14" s="1"/>
      <c r="D14" s="1" t="s">
        <v>200</v>
      </c>
    </row>
  </sheetData>
  <mergeCells count="5">
    <mergeCell ref="B2:D2"/>
    <mergeCell ref="E2:G2"/>
    <mergeCell ref="H2:J2"/>
    <mergeCell ref="A2:A3"/>
    <mergeCell ref="C7:D7"/>
  </mergeCells>
  <pageMargins left="0.7" right="0.7" top="0.75" bottom="0.75" header="0.3" footer="0.3"/>
  <pageSetup scale="8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844"/>
  <sheetViews>
    <sheetView zoomScale="80" zoomScaleNormal="80" workbookViewId="0">
      <pane ySplit="5" topLeftCell="A807" activePane="bottomLeft" state="frozen"/>
      <selection pane="bottomLeft" sqref="A1:O2"/>
    </sheetView>
  </sheetViews>
  <sheetFormatPr defaultRowHeight="14.5" x14ac:dyDescent="0.35"/>
  <cols>
    <col min="1" max="1" width="16.54296875" customWidth="1"/>
    <col min="2" max="2" width="19.1796875" bestFit="1" customWidth="1"/>
    <col min="3" max="3" width="20" customWidth="1"/>
    <col min="4" max="4" width="20.7265625" style="27" customWidth="1"/>
    <col min="5" max="5" width="20.7265625" style="4" customWidth="1"/>
    <col min="6" max="6" width="20.7265625" style="27" customWidth="1"/>
    <col min="7" max="7" width="20.7265625" style="4" customWidth="1"/>
    <col min="8" max="8" width="20.7265625" style="26" customWidth="1"/>
    <col min="9" max="9" width="20.7265625" style="29" customWidth="1"/>
    <col min="10" max="10" width="20.7265625" customWidth="1"/>
    <col min="11" max="11" width="20.7265625" style="29" customWidth="1"/>
    <col min="12" max="12" width="20.7265625" customWidth="1"/>
    <col min="13" max="13" width="20.7265625" style="29" customWidth="1"/>
    <col min="14" max="14" width="20.7265625" customWidth="1"/>
    <col min="15" max="15" width="20.7265625" style="29" customWidth="1"/>
    <col min="16" max="16" width="20.54296875" customWidth="1"/>
    <col min="17" max="17" width="14.1796875" customWidth="1"/>
    <col min="18" max="18" width="20.54296875" customWidth="1"/>
    <col min="19" max="19" width="14.1796875" customWidth="1"/>
  </cols>
  <sheetData>
    <row r="1" spans="1:19" ht="18.75" customHeight="1" x14ac:dyDescent="0.35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7"/>
      <c r="P1" s="2"/>
      <c r="Q1" s="2"/>
      <c r="R1" s="2"/>
      <c r="S1" s="2"/>
    </row>
    <row r="2" spans="1:19" ht="15.75" customHeight="1" thickBot="1" x14ac:dyDescent="0.4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1:19" ht="16" thickBot="1" x14ac:dyDescent="0.4">
      <c r="A3" s="138" t="s">
        <v>207</v>
      </c>
      <c r="B3" s="139"/>
      <c r="C3" s="139"/>
      <c r="D3" s="122" t="s">
        <v>3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4"/>
    </row>
    <row r="4" spans="1:19" x14ac:dyDescent="0.35">
      <c r="A4" s="140"/>
      <c r="B4" s="141"/>
      <c r="C4" s="142"/>
      <c r="D4" s="134" t="s">
        <v>35</v>
      </c>
      <c r="E4" s="135"/>
      <c r="F4" s="135"/>
      <c r="G4" s="135"/>
      <c r="H4" s="136" t="s">
        <v>5</v>
      </c>
      <c r="I4" s="137"/>
      <c r="J4" s="137"/>
      <c r="K4" s="137"/>
      <c r="L4" s="131" t="s">
        <v>6</v>
      </c>
      <c r="M4" s="132"/>
      <c r="N4" s="132"/>
      <c r="O4" s="133"/>
    </row>
    <row r="5" spans="1:19" ht="74.25" customHeight="1" x14ac:dyDescent="0.35">
      <c r="A5" s="47" t="s">
        <v>2</v>
      </c>
      <c r="B5" s="47" t="s">
        <v>1</v>
      </c>
      <c r="C5" s="48" t="s">
        <v>11</v>
      </c>
      <c r="D5" s="49" t="s">
        <v>8</v>
      </c>
      <c r="E5" s="50" t="s">
        <v>9</v>
      </c>
      <c r="F5" s="49" t="s">
        <v>10</v>
      </c>
      <c r="G5" s="50" t="s">
        <v>15</v>
      </c>
      <c r="H5" s="52" t="s">
        <v>7</v>
      </c>
      <c r="I5" s="51" t="s">
        <v>13</v>
      </c>
      <c r="J5" s="52" t="s">
        <v>12</v>
      </c>
      <c r="K5" s="51" t="s">
        <v>14</v>
      </c>
      <c r="L5" s="52" t="s">
        <v>16</v>
      </c>
      <c r="M5" s="51" t="s">
        <v>17</v>
      </c>
      <c r="N5" s="52" t="s">
        <v>18</v>
      </c>
      <c r="O5" s="51" t="s">
        <v>19</v>
      </c>
    </row>
    <row r="6" spans="1:19" s="1" customFormat="1" x14ac:dyDescent="0.35">
      <c r="A6" s="89" t="s">
        <v>81</v>
      </c>
      <c r="B6" s="100">
        <v>9013528100</v>
      </c>
      <c r="C6" s="89" t="s">
        <v>50</v>
      </c>
      <c r="D6" s="53">
        <f>Table3[[#This Row],[Residential CLM $ Collected]]+Table3[[#This Row],[C&amp;I CLM $ Collected]]</f>
        <v>72703.451190000007</v>
      </c>
      <c r="E6" s="54">
        <f>Table3[[#This Row],[CLM $ Collected ]]/'1.) CLM Reference'!$B$4</f>
        <v>6.8940205376768723E-4</v>
      </c>
      <c r="F6" s="53">
        <f>Table3[[#This Row],[Residential Incentive Disbursements]]+Table3[[#This Row],[C&amp;I Incentive Disbursements]]</f>
        <v>130872.14</v>
      </c>
      <c r="G6" s="54">
        <f>Table3[[#This Row],[Incentive Disbursements]]/'1.) CLM Reference'!$B$5</f>
        <v>9.9791341158816027E-4</v>
      </c>
      <c r="H6" s="53">
        <v>63912.023190000007</v>
      </c>
      <c r="I6" s="54">
        <f>Table3[[#This Row],[Residential CLM $ Collected]]/'1.) CLM Reference'!$B$4</f>
        <v>6.0603835617771117E-4</v>
      </c>
      <c r="J6" s="53">
        <v>112467.58</v>
      </c>
      <c r="K6" s="54">
        <f>Table3[[#This Row],[Residential Incentive Disbursements]]/'1.) CLM Reference'!$B$5</f>
        <v>8.5757676500792558E-4</v>
      </c>
      <c r="L6" s="53">
        <v>8791.4279999999999</v>
      </c>
      <c r="M6" s="54">
        <f>Table3[[#This Row],[C&amp;I CLM $ Collected]]/'1.) CLM Reference'!$B$4</f>
        <v>8.3363697589976135E-5</v>
      </c>
      <c r="N6" s="53">
        <v>18404.560000000001</v>
      </c>
      <c r="O6" s="54">
        <f>Table3[[#This Row],[C&amp;I Incentive Disbursements]]/'1.) CLM Reference'!$B$5</f>
        <v>1.4033664658023466E-4</v>
      </c>
    </row>
    <row r="7" spans="1:19" s="1" customFormat="1" x14ac:dyDescent="0.35">
      <c r="A7" s="89" t="s">
        <v>81</v>
      </c>
      <c r="B7" s="100">
        <v>9013529100</v>
      </c>
      <c r="C7" s="89" t="s">
        <v>50</v>
      </c>
      <c r="D7" s="53">
        <f>Table3[[#This Row],[Residential CLM $ Collected]]+Table3[[#This Row],[C&amp;I CLM $ Collected]]</f>
        <v>712.55319999999995</v>
      </c>
      <c r="E7" s="54">
        <f>Table3[[#This Row],[CLM $ Collected ]]/'1.) CLM Reference'!$B$4</f>
        <v>6.7567031751348902E-6</v>
      </c>
      <c r="F7" s="53">
        <f>Table3[[#This Row],[Residential Incentive Disbursements]]+Table3[[#This Row],[C&amp;I Incentive Disbursements]]</f>
        <v>0</v>
      </c>
      <c r="G7" s="54">
        <f>Table3[[#This Row],[Incentive Disbursements]]/'1.) CLM Reference'!$B$5</f>
        <v>0</v>
      </c>
      <c r="H7" s="53">
        <v>712.55319999999995</v>
      </c>
      <c r="I7" s="54">
        <f>Table3[[#This Row],[Residential CLM $ Collected]]/'1.) CLM Reference'!$B$4</f>
        <v>6.7567031751348902E-6</v>
      </c>
      <c r="J7" s="53">
        <v>0</v>
      </c>
      <c r="K7" s="54">
        <f>Table3[[#This Row],[Residential Incentive Disbursements]]/'1.) CLM Reference'!$B$5</f>
        <v>0</v>
      </c>
      <c r="L7" s="53">
        <v>0</v>
      </c>
      <c r="M7" s="54">
        <f>Table3[[#This Row],[C&amp;I CLM $ Collected]]/'1.) CLM Reference'!$B$4</f>
        <v>0</v>
      </c>
      <c r="N7" s="53">
        <v>0</v>
      </c>
      <c r="O7" s="54">
        <f>Table3[[#This Row],[C&amp;I Incentive Disbursements]]/'1.) CLM Reference'!$B$5</f>
        <v>0</v>
      </c>
    </row>
    <row r="8" spans="1:19" s="1" customFormat="1" x14ac:dyDescent="0.35">
      <c r="A8" s="89" t="s">
        <v>82</v>
      </c>
      <c r="B8" s="100">
        <v>9015830100</v>
      </c>
      <c r="C8" s="89" t="s">
        <v>50</v>
      </c>
      <c r="D8" s="53">
        <f>Table3[[#This Row],[Residential CLM $ Collected]]+Table3[[#This Row],[C&amp;I CLM $ Collected]]</f>
        <v>108913.66864</v>
      </c>
      <c r="E8" s="54">
        <f>Table3[[#This Row],[CLM $ Collected ]]/'1.) CLM Reference'!$B$4</f>
        <v>1.03276124605921E-3</v>
      </c>
      <c r="F8" s="53">
        <f>Table3[[#This Row],[Residential Incentive Disbursements]]+Table3[[#This Row],[C&amp;I Incentive Disbursements]]</f>
        <v>354618.15</v>
      </c>
      <c r="G8" s="54">
        <f>Table3[[#This Row],[Incentive Disbursements]]/'1.) CLM Reference'!$B$5</f>
        <v>2.7039995516049634E-3</v>
      </c>
      <c r="H8" s="53">
        <v>83941.02794</v>
      </c>
      <c r="I8" s="54">
        <f>Table3[[#This Row],[Residential CLM $ Collected]]/'1.) CLM Reference'!$B$4</f>
        <v>7.959610735118228E-4</v>
      </c>
      <c r="J8" s="53">
        <v>341110.31</v>
      </c>
      <c r="K8" s="54">
        <f>Table3[[#This Row],[Residential Incentive Disbursements]]/'1.) CLM Reference'!$B$5</f>
        <v>2.6010008943079476E-3</v>
      </c>
      <c r="L8" s="53">
        <v>24972.6407</v>
      </c>
      <c r="M8" s="54">
        <f>Table3[[#This Row],[C&amp;I CLM $ Collected]]/'1.) CLM Reference'!$B$4</f>
        <v>2.3680017254738706E-4</v>
      </c>
      <c r="N8" s="53">
        <v>13507.84</v>
      </c>
      <c r="O8" s="54">
        <f>Table3[[#This Row],[C&amp;I Incentive Disbursements]]/'1.) CLM Reference'!$B$5</f>
        <v>1.0299865729701535E-4</v>
      </c>
    </row>
    <row r="9" spans="1:19" s="1" customFormat="1" x14ac:dyDescent="0.35">
      <c r="A9" s="89" t="s">
        <v>82</v>
      </c>
      <c r="B9" s="100">
        <v>9015902200</v>
      </c>
      <c r="C9" s="89" t="s">
        <v>50</v>
      </c>
      <c r="D9" s="53">
        <f>Table3[[#This Row],[Residential CLM $ Collected]]+Table3[[#This Row],[C&amp;I CLM $ Collected]]</f>
        <v>1456.7633000000001</v>
      </c>
      <c r="E9" s="54">
        <f>Table3[[#This Row],[CLM $ Collected ]]/'1.) CLM Reference'!$B$4</f>
        <v>1.3813589237308853E-5</v>
      </c>
      <c r="F9" s="53">
        <f>Table3[[#This Row],[Residential Incentive Disbursements]]+Table3[[#This Row],[C&amp;I Incentive Disbursements]]</f>
        <v>1786.29</v>
      </c>
      <c r="G9" s="54">
        <f>Table3[[#This Row],[Incentive Disbursements]]/'1.) CLM Reference'!$B$5</f>
        <v>1.3620643385107133E-5</v>
      </c>
      <c r="H9" s="53">
        <v>1456.7633000000001</v>
      </c>
      <c r="I9" s="54">
        <f>Table3[[#This Row],[Residential CLM $ Collected]]/'1.) CLM Reference'!$B$4</f>
        <v>1.3813589237308853E-5</v>
      </c>
      <c r="J9" s="53">
        <v>1786.29</v>
      </c>
      <c r="K9" s="54">
        <f>Table3[[#This Row],[Residential Incentive Disbursements]]/'1.) CLM Reference'!$B$5</f>
        <v>1.3620643385107133E-5</v>
      </c>
      <c r="L9" s="53">
        <v>0</v>
      </c>
      <c r="M9" s="54">
        <f>Table3[[#This Row],[C&amp;I CLM $ Collected]]/'1.) CLM Reference'!$B$4</f>
        <v>0</v>
      </c>
      <c r="N9" s="53">
        <v>0</v>
      </c>
      <c r="O9" s="54">
        <f>Table3[[#This Row],[C&amp;I Incentive Disbursements]]/'1.) CLM Reference'!$B$5</f>
        <v>0</v>
      </c>
    </row>
    <row r="10" spans="1:19" s="1" customFormat="1" x14ac:dyDescent="0.35">
      <c r="A10" s="89" t="s">
        <v>83</v>
      </c>
      <c r="B10" s="100">
        <v>9003460301</v>
      </c>
      <c r="C10" s="89" t="s">
        <v>50</v>
      </c>
      <c r="D10" s="53">
        <f>Table3[[#This Row],[Residential CLM $ Collected]]+Table3[[#This Row],[C&amp;I CLM $ Collected]]</f>
        <v>401.65519999999998</v>
      </c>
      <c r="E10" s="54">
        <f>Table3[[#This Row],[CLM $ Collected ]]/'1.) CLM Reference'!$B$4</f>
        <v>3.8086489053020034E-6</v>
      </c>
      <c r="F10" s="53">
        <f>Table3[[#This Row],[Residential Incentive Disbursements]]+Table3[[#This Row],[C&amp;I Incentive Disbursements]]</f>
        <v>33578.51</v>
      </c>
      <c r="G10" s="54">
        <f>Table3[[#This Row],[Incentive Disbursements]]/'1.) CLM Reference'!$B$5</f>
        <v>2.5603956250846939E-4</v>
      </c>
      <c r="H10" s="53">
        <v>401.65519999999998</v>
      </c>
      <c r="I10" s="54">
        <f>Table3[[#This Row],[Residential CLM $ Collected]]/'1.) CLM Reference'!$B$4</f>
        <v>3.8086489053020034E-6</v>
      </c>
      <c r="J10" s="53">
        <v>33578.51</v>
      </c>
      <c r="K10" s="54">
        <f>Table3[[#This Row],[Residential Incentive Disbursements]]/'1.) CLM Reference'!$B$5</f>
        <v>2.5603956250846939E-4</v>
      </c>
      <c r="L10" s="53">
        <v>0</v>
      </c>
      <c r="M10" s="54">
        <f>Table3[[#This Row],[C&amp;I CLM $ Collected]]/'1.) CLM Reference'!$B$4</f>
        <v>0</v>
      </c>
      <c r="N10" s="53">
        <v>0</v>
      </c>
      <c r="O10" s="54">
        <f>Table3[[#This Row],[C&amp;I Incentive Disbursements]]/'1.) CLM Reference'!$B$5</f>
        <v>0</v>
      </c>
    </row>
    <row r="11" spans="1:19" s="1" customFormat="1" x14ac:dyDescent="0.35">
      <c r="A11" s="89" t="s">
        <v>83</v>
      </c>
      <c r="B11" s="100">
        <v>9003460302</v>
      </c>
      <c r="C11" s="89" t="s">
        <v>50</v>
      </c>
      <c r="D11" s="53">
        <f>Table3[[#This Row],[Residential CLM $ Collected]]+Table3[[#This Row],[C&amp;I CLM $ Collected]]</f>
        <v>1369.6366</v>
      </c>
      <c r="E11" s="54">
        <f>Table3[[#This Row],[CLM $ Collected ]]/'1.) CLM Reference'!$B$4</f>
        <v>1.2987420397523943E-5</v>
      </c>
      <c r="F11" s="53">
        <f>Table3[[#This Row],[Residential Incentive Disbursements]]+Table3[[#This Row],[C&amp;I Incentive Disbursements]]</f>
        <v>1208.8</v>
      </c>
      <c r="G11" s="54">
        <f>Table3[[#This Row],[Incentive Disbursements]]/'1.) CLM Reference'!$B$5</f>
        <v>9.217223252617158E-6</v>
      </c>
      <c r="H11" s="53">
        <v>1369.6366</v>
      </c>
      <c r="I11" s="54">
        <f>Table3[[#This Row],[Residential CLM $ Collected]]/'1.) CLM Reference'!$B$4</f>
        <v>1.2987420397523943E-5</v>
      </c>
      <c r="J11" s="53">
        <v>1208.8</v>
      </c>
      <c r="K11" s="54">
        <f>Table3[[#This Row],[Residential Incentive Disbursements]]/'1.) CLM Reference'!$B$5</f>
        <v>9.217223252617158E-6</v>
      </c>
      <c r="L11" s="53">
        <v>0</v>
      </c>
      <c r="M11" s="54">
        <f>Table3[[#This Row],[C&amp;I CLM $ Collected]]/'1.) CLM Reference'!$B$4</f>
        <v>0</v>
      </c>
      <c r="N11" s="53">
        <v>0</v>
      </c>
      <c r="O11" s="54">
        <f>Table3[[#This Row],[C&amp;I Incentive Disbursements]]/'1.) CLM Reference'!$B$5</f>
        <v>0</v>
      </c>
    </row>
    <row r="12" spans="1:19" s="1" customFormat="1" x14ac:dyDescent="0.35">
      <c r="A12" s="89" t="s">
        <v>83</v>
      </c>
      <c r="B12" s="100">
        <v>9003462101</v>
      </c>
      <c r="C12" s="89" t="s">
        <v>50</v>
      </c>
      <c r="D12" s="53">
        <f>Table3[[#This Row],[Residential CLM $ Collected]]+Table3[[#This Row],[C&amp;I CLM $ Collected]]</f>
        <v>93574.80720000001</v>
      </c>
      <c r="E12" s="54">
        <f>Table3[[#This Row],[CLM $ Collected ]]/'1.) CLM Reference'!$B$4</f>
        <v>8.8731226934476656E-4</v>
      </c>
      <c r="F12" s="53">
        <f>Table3[[#This Row],[Residential Incentive Disbursements]]+Table3[[#This Row],[C&amp;I Incentive Disbursements]]</f>
        <v>134055.70000000001</v>
      </c>
      <c r="G12" s="54">
        <f>Table3[[#This Row],[Incentive Disbursements]]/'1.) CLM Reference'!$B$5</f>
        <v>1.0221883811928111E-3</v>
      </c>
      <c r="H12" s="53">
        <v>93506.956600000005</v>
      </c>
      <c r="I12" s="54">
        <f>Table3[[#This Row],[Residential CLM $ Collected]]/'1.) CLM Reference'!$B$4</f>
        <v>8.866688838902421E-4</v>
      </c>
      <c r="J12" s="53">
        <v>134055.70000000001</v>
      </c>
      <c r="K12" s="54">
        <f>Table3[[#This Row],[Residential Incentive Disbursements]]/'1.) CLM Reference'!$B$5</f>
        <v>1.0221883811928111E-3</v>
      </c>
      <c r="L12" s="53">
        <v>67.8506</v>
      </c>
      <c r="M12" s="54">
        <f>Table3[[#This Row],[C&amp;I CLM $ Collected]]/'1.) CLM Reference'!$B$4</f>
        <v>6.4338545452438838E-7</v>
      </c>
      <c r="N12" s="53">
        <v>0</v>
      </c>
      <c r="O12" s="54">
        <f>Table3[[#This Row],[C&amp;I Incentive Disbursements]]/'1.) CLM Reference'!$B$5</f>
        <v>0</v>
      </c>
    </row>
    <row r="13" spans="1:19" s="1" customFormat="1" x14ac:dyDescent="0.35">
      <c r="A13" s="89" t="s">
        <v>83</v>
      </c>
      <c r="B13" s="100">
        <v>9003462102</v>
      </c>
      <c r="C13" s="89" t="s">
        <v>50</v>
      </c>
      <c r="D13" s="53">
        <f>Table3[[#This Row],[Residential CLM $ Collected]]+Table3[[#This Row],[C&amp;I CLM $ Collected]]</f>
        <v>65935.678199999995</v>
      </c>
      <c r="E13" s="54">
        <f>Table3[[#This Row],[CLM $ Collected ]]/'1.) CLM Reference'!$B$4</f>
        <v>6.2522743038500477E-4</v>
      </c>
      <c r="F13" s="53">
        <f>Table3[[#This Row],[Residential Incentive Disbursements]]+Table3[[#This Row],[C&amp;I Incentive Disbursements]]</f>
        <v>85213.86</v>
      </c>
      <c r="G13" s="54">
        <f>Table3[[#This Row],[Incentive Disbursements]]/'1.) CLM Reference'!$B$5</f>
        <v>6.4976437114267307E-4</v>
      </c>
      <c r="H13" s="53">
        <v>65935.678199999995</v>
      </c>
      <c r="I13" s="54">
        <f>Table3[[#This Row],[Residential CLM $ Collected]]/'1.) CLM Reference'!$B$4</f>
        <v>6.2522743038500477E-4</v>
      </c>
      <c r="J13" s="53">
        <v>85213.86</v>
      </c>
      <c r="K13" s="54">
        <f>Table3[[#This Row],[Residential Incentive Disbursements]]/'1.) CLM Reference'!$B$5</f>
        <v>6.4976437114267307E-4</v>
      </c>
      <c r="L13" s="53">
        <v>0</v>
      </c>
      <c r="M13" s="54">
        <f>Table3[[#This Row],[C&amp;I CLM $ Collected]]/'1.) CLM Reference'!$B$4</f>
        <v>0</v>
      </c>
      <c r="N13" s="53">
        <v>0</v>
      </c>
      <c r="O13" s="54">
        <f>Table3[[#This Row],[C&amp;I Incentive Disbursements]]/'1.) CLM Reference'!$B$5</f>
        <v>0</v>
      </c>
    </row>
    <row r="14" spans="1:19" s="1" customFormat="1" x14ac:dyDescent="0.35">
      <c r="A14" s="89" t="s">
        <v>83</v>
      </c>
      <c r="B14" s="100">
        <v>9003462201</v>
      </c>
      <c r="C14" s="89" t="s">
        <v>50</v>
      </c>
      <c r="D14" s="53">
        <f>Table3[[#This Row],[Residential CLM $ Collected]]+Table3[[#This Row],[C&amp;I CLM $ Collected]]</f>
        <v>80832.094580000004</v>
      </c>
      <c r="E14" s="54">
        <f>Table3[[#This Row],[CLM $ Collected ]]/'1.) CLM Reference'!$B$4</f>
        <v>7.6648097307189112E-4</v>
      </c>
      <c r="F14" s="53">
        <f>Table3[[#This Row],[Residential Incentive Disbursements]]+Table3[[#This Row],[C&amp;I Incentive Disbursements]]</f>
        <v>139175.43</v>
      </c>
      <c r="G14" s="54">
        <f>Table3[[#This Row],[Incentive Disbursements]]/'1.) CLM Reference'!$B$5</f>
        <v>1.0612268444647516E-3</v>
      </c>
      <c r="H14" s="53">
        <v>80832.094580000004</v>
      </c>
      <c r="I14" s="54">
        <f>Table3[[#This Row],[Residential CLM $ Collected]]/'1.) CLM Reference'!$B$4</f>
        <v>7.6648097307189112E-4</v>
      </c>
      <c r="J14" s="53">
        <v>139175.43</v>
      </c>
      <c r="K14" s="54">
        <f>Table3[[#This Row],[Residential Incentive Disbursements]]/'1.) CLM Reference'!$B$5</f>
        <v>1.0612268444647516E-3</v>
      </c>
      <c r="L14" s="53">
        <v>0</v>
      </c>
      <c r="M14" s="54">
        <f>Table3[[#This Row],[C&amp;I CLM $ Collected]]/'1.) CLM Reference'!$B$4</f>
        <v>0</v>
      </c>
      <c r="N14" s="53">
        <v>0</v>
      </c>
      <c r="O14" s="54">
        <f>Table3[[#This Row],[C&amp;I Incentive Disbursements]]/'1.) CLM Reference'!$B$5</f>
        <v>0</v>
      </c>
    </row>
    <row r="15" spans="1:19" s="1" customFormat="1" x14ac:dyDescent="0.35">
      <c r="A15" s="89" t="s">
        <v>83</v>
      </c>
      <c r="B15" s="100">
        <v>9003462202</v>
      </c>
      <c r="C15" s="89" t="s">
        <v>50</v>
      </c>
      <c r="D15" s="53">
        <f>Table3[[#This Row],[Residential CLM $ Collected]]+Table3[[#This Row],[C&amp;I CLM $ Collected]]</f>
        <v>293486.97317999997</v>
      </c>
      <c r="E15" s="54">
        <f>Table3[[#This Row],[CLM $ Collected ]]/'1.) CLM Reference'!$B$4</f>
        <v>2.782956224947182E-3</v>
      </c>
      <c r="F15" s="53">
        <f>Table3[[#This Row],[Residential Incentive Disbursements]]+Table3[[#This Row],[C&amp;I Incentive Disbursements]]</f>
        <v>282023.39</v>
      </c>
      <c r="G15" s="54">
        <f>Table3[[#This Row],[Incentive Disbursements]]/'1.) CLM Reference'!$B$5</f>
        <v>2.1504571046408981E-3</v>
      </c>
      <c r="H15" s="53">
        <v>170045.89694999999</v>
      </c>
      <c r="I15" s="54">
        <f>Table3[[#This Row],[Residential CLM $ Collected]]/'1.) CLM Reference'!$B$4</f>
        <v>1.6124405193054013E-3</v>
      </c>
      <c r="J15" s="53">
        <v>213426.41</v>
      </c>
      <c r="K15" s="54">
        <f>Table3[[#This Row],[Residential Incentive Disbursements]]/'1.) CLM Reference'!$B$5</f>
        <v>1.6273981378016242E-3</v>
      </c>
      <c r="L15" s="53">
        <v>123441.07623000001</v>
      </c>
      <c r="M15" s="54">
        <f>Table3[[#This Row],[C&amp;I CLM $ Collected]]/'1.) CLM Reference'!$B$4</f>
        <v>1.1705157056417811E-3</v>
      </c>
      <c r="N15" s="53">
        <v>68596.98</v>
      </c>
      <c r="O15" s="54">
        <f>Table3[[#This Row],[C&amp;I Incentive Disbursements]]/'1.) CLM Reference'!$B$5</f>
        <v>5.2305896683927375E-4</v>
      </c>
    </row>
    <row r="16" spans="1:19" s="1" customFormat="1" x14ac:dyDescent="0.35">
      <c r="A16" s="89" t="s">
        <v>84</v>
      </c>
      <c r="B16" s="100">
        <v>9003330100</v>
      </c>
      <c r="C16" s="89" t="s">
        <v>50</v>
      </c>
      <c r="D16" s="53">
        <f>Table3[[#This Row],[Residential CLM $ Collected]]+Table3[[#This Row],[C&amp;I CLM $ Collected]]</f>
        <v>243.3442</v>
      </c>
      <c r="E16" s="54">
        <f>Table3[[#This Row],[CLM $ Collected ]]/'1.) CLM Reference'!$B$4</f>
        <v>2.307483186926478E-6</v>
      </c>
      <c r="F16" s="53">
        <f>Table3[[#This Row],[Residential Incentive Disbursements]]+Table3[[#This Row],[C&amp;I Incentive Disbursements]]</f>
        <v>4082.35</v>
      </c>
      <c r="G16" s="54">
        <f>Table3[[#This Row],[Incentive Disbursements]]/'1.) CLM Reference'!$B$5</f>
        <v>3.1128334997784298E-5</v>
      </c>
      <c r="H16" s="53">
        <v>243.3442</v>
      </c>
      <c r="I16" s="54">
        <f>Table3[[#This Row],[Residential CLM $ Collected]]/'1.) CLM Reference'!$B$4</f>
        <v>2.307483186926478E-6</v>
      </c>
      <c r="J16" s="53">
        <v>4082.35</v>
      </c>
      <c r="K16" s="54">
        <f>Table3[[#This Row],[Residential Incentive Disbursements]]/'1.) CLM Reference'!$B$5</f>
        <v>3.1128334997784298E-5</v>
      </c>
      <c r="L16" s="53">
        <v>0</v>
      </c>
      <c r="M16" s="54">
        <f>Table3[[#This Row],[C&amp;I CLM $ Collected]]/'1.) CLM Reference'!$B$4</f>
        <v>0</v>
      </c>
      <c r="N16" s="53">
        <v>0</v>
      </c>
      <c r="O16" s="54">
        <f>Table3[[#This Row],[C&amp;I Incentive Disbursements]]/'1.) CLM Reference'!$B$5</f>
        <v>0</v>
      </c>
    </row>
    <row r="17" spans="1:15" s="1" customFormat="1" x14ac:dyDescent="0.35">
      <c r="A17" s="89" t="s">
        <v>84</v>
      </c>
      <c r="B17" s="100">
        <v>9005290100</v>
      </c>
      <c r="C17" s="89" t="s">
        <v>50</v>
      </c>
      <c r="D17" s="53">
        <f>Table3[[#This Row],[Residential CLM $ Collected]]+Table3[[#This Row],[C&amp;I CLM $ Collected]]</f>
        <v>76230.489359999992</v>
      </c>
      <c r="E17" s="54">
        <f>Table3[[#This Row],[CLM $ Collected ]]/'1.) CLM Reference'!$B$4</f>
        <v>7.2284678463418377E-4</v>
      </c>
      <c r="F17" s="53">
        <f>Table3[[#This Row],[Residential Incentive Disbursements]]+Table3[[#This Row],[C&amp;I Incentive Disbursements]]</f>
        <v>66324.05</v>
      </c>
      <c r="G17" s="54">
        <f>Table3[[#This Row],[Incentive Disbursements]]/'1.) CLM Reference'!$B$5</f>
        <v>5.0572764383499593E-4</v>
      </c>
      <c r="H17" s="53">
        <v>68945.263059999997</v>
      </c>
      <c r="I17" s="54">
        <f>Table3[[#This Row],[Residential CLM $ Collected]]/'1.) CLM Reference'!$B$4</f>
        <v>6.5376547018245411E-4</v>
      </c>
      <c r="J17" s="53">
        <v>65404.05</v>
      </c>
      <c r="K17" s="54">
        <f>Table3[[#This Row],[Residential Incentive Disbursements]]/'1.) CLM Reference'!$B$5</f>
        <v>4.9871255002923169E-4</v>
      </c>
      <c r="L17" s="53">
        <v>7285.2263000000003</v>
      </c>
      <c r="M17" s="54">
        <f>Table3[[#This Row],[C&amp;I CLM $ Collected]]/'1.) CLM Reference'!$B$4</f>
        <v>6.9081314451729668E-5</v>
      </c>
      <c r="N17" s="53">
        <v>920</v>
      </c>
      <c r="O17" s="54">
        <f>Table3[[#This Row],[C&amp;I Incentive Disbursements]]/'1.) CLM Reference'!$B$5</f>
        <v>7.0150938057642171E-6</v>
      </c>
    </row>
    <row r="18" spans="1:15" s="1" customFormat="1" x14ac:dyDescent="0.35">
      <c r="A18" s="89" t="s">
        <v>84</v>
      </c>
      <c r="B18" s="100">
        <v>9005320100</v>
      </c>
      <c r="C18" s="89" t="s">
        <v>50</v>
      </c>
      <c r="D18" s="53">
        <f>Table3[[#This Row],[Residential CLM $ Collected]]+Table3[[#This Row],[C&amp;I CLM $ Collected]]</f>
        <v>82.563400000000001</v>
      </c>
      <c r="E18" s="54">
        <f>Table3[[#This Row],[CLM $ Collected ]]/'1.) CLM Reference'!$B$4</f>
        <v>7.8289787615848481E-7</v>
      </c>
      <c r="F18" s="53">
        <f>Table3[[#This Row],[Residential Incentive Disbursements]]+Table3[[#This Row],[C&amp;I Incentive Disbursements]]</f>
        <v>0</v>
      </c>
      <c r="G18" s="54">
        <f>Table3[[#This Row],[Incentive Disbursements]]/'1.) CLM Reference'!$B$5</f>
        <v>0</v>
      </c>
      <c r="H18" s="53">
        <v>82.563400000000001</v>
      </c>
      <c r="I18" s="54">
        <f>Table3[[#This Row],[Residential CLM $ Collected]]/'1.) CLM Reference'!$B$4</f>
        <v>7.8289787615848481E-7</v>
      </c>
      <c r="J18" s="53">
        <v>0</v>
      </c>
      <c r="K18" s="54">
        <f>Table3[[#This Row],[Residential Incentive Disbursements]]/'1.) CLM Reference'!$B$5</f>
        <v>0</v>
      </c>
      <c r="L18" s="53">
        <v>0</v>
      </c>
      <c r="M18" s="54">
        <f>Table3[[#This Row],[C&amp;I CLM $ Collected]]/'1.) CLM Reference'!$B$4</f>
        <v>0</v>
      </c>
      <c r="N18" s="53">
        <v>0</v>
      </c>
      <c r="O18" s="54">
        <f>Table3[[#This Row],[C&amp;I Incentive Disbursements]]/'1.) CLM Reference'!$B$5</f>
        <v>0</v>
      </c>
    </row>
    <row r="19" spans="1:15" s="1" customFormat="1" x14ac:dyDescent="0.35">
      <c r="A19" s="89" t="s">
        <v>85</v>
      </c>
      <c r="B19" s="100">
        <v>9009130101</v>
      </c>
      <c r="C19" s="89" t="s">
        <v>50</v>
      </c>
      <c r="D19" s="53">
        <f>Table3[[#This Row],[Residential CLM $ Collected]]+Table3[[#This Row],[C&amp;I CLM $ Collected]]</f>
        <v>427.13229999999999</v>
      </c>
      <c r="E19" s="54">
        <f>Table3[[#This Row],[CLM $ Collected ]]/'1.) CLM Reference'!$B$4</f>
        <v>4.05023255472387E-6</v>
      </c>
      <c r="F19" s="53">
        <f>Table3[[#This Row],[Residential Incentive Disbursements]]+Table3[[#This Row],[C&amp;I Incentive Disbursements]]</f>
        <v>37228.300000000003</v>
      </c>
      <c r="G19" s="54">
        <f>Table3[[#This Row],[Incentive Disbursements]]/'1.) CLM Reference'!$B$5</f>
        <v>2.8386958340123044E-4</v>
      </c>
      <c r="H19" s="53">
        <v>427.13229999999999</v>
      </c>
      <c r="I19" s="54">
        <f>Table3[[#This Row],[Residential CLM $ Collected]]/'1.) CLM Reference'!$B$4</f>
        <v>4.05023255472387E-6</v>
      </c>
      <c r="J19" s="53">
        <v>37228.300000000003</v>
      </c>
      <c r="K19" s="54">
        <f>Table3[[#This Row],[Residential Incentive Disbursements]]/'1.) CLM Reference'!$B$5</f>
        <v>2.8386958340123044E-4</v>
      </c>
      <c r="L19" s="53">
        <v>0</v>
      </c>
      <c r="M19" s="54">
        <f>Table3[[#This Row],[C&amp;I CLM $ Collected]]/'1.) CLM Reference'!$B$4</f>
        <v>0</v>
      </c>
      <c r="N19" s="53">
        <v>0</v>
      </c>
      <c r="O19" s="54">
        <f>Table3[[#This Row],[C&amp;I Incentive Disbursements]]/'1.) CLM Reference'!$B$5</f>
        <v>0</v>
      </c>
    </row>
    <row r="20" spans="1:15" s="1" customFormat="1" x14ac:dyDescent="0.35">
      <c r="A20" s="89" t="s">
        <v>85</v>
      </c>
      <c r="B20" s="100">
        <v>9009341100</v>
      </c>
      <c r="C20" s="89" t="s">
        <v>50</v>
      </c>
      <c r="D20" s="53">
        <f>Table3[[#This Row],[Residential CLM $ Collected]]+Table3[[#This Row],[C&amp;I CLM $ Collected]]</f>
        <v>132769.89243000001</v>
      </c>
      <c r="E20" s="54">
        <f>Table3[[#This Row],[CLM $ Collected ]]/'1.) CLM Reference'!$B$4</f>
        <v>1.2589751245859243E-3</v>
      </c>
      <c r="F20" s="53">
        <f>Table3[[#This Row],[Residential Incentive Disbursements]]+Table3[[#This Row],[C&amp;I Incentive Disbursements]]</f>
        <v>247599.06</v>
      </c>
      <c r="G20" s="54">
        <f>Table3[[#This Row],[Incentive Disbursements]]/'1.) CLM Reference'!$B$5</f>
        <v>1.887968078390264E-3</v>
      </c>
      <c r="H20" s="53">
        <v>110502.10143000001</v>
      </c>
      <c r="I20" s="54">
        <f>Table3[[#This Row],[Residential CLM $ Collected]]/'1.) CLM Reference'!$B$4</f>
        <v>1.0478233759825355E-3</v>
      </c>
      <c r="J20" s="53">
        <v>186445.44</v>
      </c>
      <c r="K20" s="54">
        <f>Table3[[#This Row],[Residential Incentive Disbursements]]/'1.) CLM Reference'!$B$5</f>
        <v>1.4216654904967217E-3</v>
      </c>
      <c r="L20" s="53">
        <v>22267.791000000001</v>
      </c>
      <c r="M20" s="54">
        <f>Table3[[#This Row],[C&amp;I CLM $ Collected]]/'1.) CLM Reference'!$B$4</f>
        <v>2.1115174860338872E-4</v>
      </c>
      <c r="N20" s="53">
        <v>61153.62</v>
      </c>
      <c r="O20" s="54">
        <f>Table3[[#This Row],[C&amp;I Incentive Disbursements]]/'1.) CLM Reference'!$B$5</f>
        <v>4.6630258789354215E-4</v>
      </c>
    </row>
    <row r="21" spans="1:15" s="1" customFormat="1" x14ac:dyDescent="0.35">
      <c r="A21" s="89" t="s">
        <v>85</v>
      </c>
      <c r="B21" s="100">
        <v>9009345201</v>
      </c>
      <c r="C21" s="89" t="s">
        <v>50</v>
      </c>
      <c r="D21" s="53">
        <f>Table3[[#This Row],[Residential CLM $ Collected]]+Table3[[#This Row],[C&amp;I CLM $ Collected]]</f>
        <v>235.90299999999999</v>
      </c>
      <c r="E21" s="54">
        <f>Table3[[#This Row],[CLM $ Collected ]]/'1.) CLM Reference'!$B$4</f>
        <v>2.236922869932864E-6</v>
      </c>
      <c r="F21" s="53">
        <f>Table3[[#This Row],[Residential Incentive Disbursements]]+Table3[[#This Row],[C&amp;I Incentive Disbursements]]</f>
        <v>0</v>
      </c>
      <c r="G21" s="54">
        <f>Table3[[#This Row],[Incentive Disbursements]]/'1.) CLM Reference'!$B$5</f>
        <v>0</v>
      </c>
      <c r="H21" s="53">
        <v>235.90299999999999</v>
      </c>
      <c r="I21" s="54">
        <f>Table3[[#This Row],[Residential CLM $ Collected]]/'1.) CLM Reference'!$B$4</f>
        <v>2.236922869932864E-6</v>
      </c>
      <c r="J21" s="53">
        <v>0</v>
      </c>
      <c r="K21" s="54">
        <f>Table3[[#This Row],[Residential Incentive Disbursements]]/'1.) CLM Reference'!$B$5</f>
        <v>0</v>
      </c>
      <c r="L21" s="53">
        <v>0</v>
      </c>
      <c r="M21" s="54">
        <f>Table3[[#This Row],[C&amp;I CLM $ Collected]]/'1.) CLM Reference'!$B$4</f>
        <v>0</v>
      </c>
      <c r="N21" s="53">
        <v>0</v>
      </c>
      <c r="O21" s="54">
        <f>Table3[[#This Row],[C&amp;I Incentive Disbursements]]/'1.) CLM Reference'!$B$5</f>
        <v>0</v>
      </c>
    </row>
    <row r="22" spans="1:15" s="1" customFormat="1" x14ac:dyDescent="0.35">
      <c r="A22" s="89" t="s">
        <v>86</v>
      </c>
      <c r="B22" s="100">
        <v>9003400100</v>
      </c>
      <c r="C22" s="89" t="s">
        <v>50</v>
      </c>
      <c r="D22" s="53">
        <f>Table3[[#This Row],[Residential CLM $ Collected]]+Table3[[#This Row],[C&amp;I CLM $ Collected]]</f>
        <v>470908.27698999993</v>
      </c>
      <c r="E22" s="54">
        <f>Table3[[#This Row],[CLM $ Collected ]]/'1.) CLM Reference'!$B$4</f>
        <v>4.4653331854177811E-3</v>
      </c>
      <c r="F22" s="53">
        <f>Table3[[#This Row],[Residential Incentive Disbursements]]+Table3[[#This Row],[C&amp;I Incentive Disbursements]]</f>
        <v>3493383.33</v>
      </c>
      <c r="G22" s="54">
        <f>Table3[[#This Row],[Incentive Disbursements]]/'1.) CLM Reference'!$B$5</f>
        <v>2.6637404086351058E-2</v>
      </c>
      <c r="H22" s="53">
        <v>304814.20048999996</v>
      </c>
      <c r="I22" s="54">
        <f>Table3[[#This Row],[Residential CLM $ Collected]]/'1.) CLM Reference'!$B$4</f>
        <v>2.8903653457411824E-3</v>
      </c>
      <c r="J22" s="53">
        <v>3308221.5700000003</v>
      </c>
      <c r="K22" s="54">
        <f>Table3[[#This Row],[Residential Incentive Disbursements]]/'1.) CLM Reference'!$B$5</f>
        <v>2.522552678674193E-2</v>
      </c>
      <c r="L22" s="53">
        <v>166094.0765</v>
      </c>
      <c r="M22" s="54">
        <f>Table3[[#This Row],[C&amp;I CLM $ Collected]]/'1.) CLM Reference'!$B$4</f>
        <v>1.5749678396765989E-3</v>
      </c>
      <c r="N22" s="53">
        <v>185161.76</v>
      </c>
      <c r="O22" s="54">
        <f>Table3[[#This Row],[C&amp;I Incentive Disbursements]]/'1.) CLM Reference'!$B$5</f>
        <v>1.4118772996091311E-3</v>
      </c>
    </row>
    <row r="23" spans="1:15" s="1" customFormat="1" x14ac:dyDescent="0.35">
      <c r="A23" s="89" t="s">
        <v>86</v>
      </c>
      <c r="B23" s="100">
        <v>9003400200</v>
      </c>
      <c r="C23" s="89" t="s">
        <v>50</v>
      </c>
      <c r="D23" s="53">
        <f>Table3[[#This Row],[Residential CLM $ Collected]]+Table3[[#This Row],[C&amp;I CLM $ Collected]]</f>
        <v>45661.300940000001</v>
      </c>
      <c r="E23" s="54">
        <f>Table3[[#This Row],[CLM $ Collected ]]/'1.) CLM Reference'!$B$4</f>
        <v>4.3297799664935584E-4</v>
      </c>
      <c r="F23" s="53">
        <f>Table3[[#This Row],[Residential Incentive Disbursements]]+Table3[[#This Row],[C&amp;I Incentive Disbursements]]</f>
        <v>23075.68</v>
      </c>
      <c r="G23" s="54">
        <f>Table3[[#This Row],[Incentive Disbursements]]/'1.) CLM Reference'!$B$5</f>
        <v>1.7595441286064918E-4</v>
      </c>
      <c r="H23" s="53">
        <v>45661.300940000001</v>
      </c>
      <c r="I23" s="54">
        <f>Table3[[#This Row],[Residential CLM $ Collected]]/'1.) CLM Reference'!$B$4</f>
        <v>4.3297799664935584E-4</v>
      </c>
      <c r="J23" s="53">
        <v>23075.68</v>
      </c>
      <c r="K23" s="54">
        <f>Table3[[#This Row],[Residential Incentive Disbursements]]/'1.) CLM Reference'!$B$5</f>
        <v>1.7595441286064918E-4</v>
      </c>
      <c r="L23" s="53">
        <v>0</v>
      </c>
      <c r="M23" s="54">
        <f>Table3[[#This Row],[C&amp;I CLM $ Collected]]/'1.) CLM Reference'!$B$4</f>
        <v>0</v>
      </c>
      <c r="N23" s="53">
        <v>0</v>
      </c>
      <c r="O23" s="54">
        <f>Table3[[#This Row],[C&amp;I Incentive Disbursements]]/'1.) CLM Reference'!$B$5</f>
        <v>0</v>
      </c>
    </row>
    <row r="24" spans="1:15" s="1" customFormat="1" x14ac:dyDescent="0.35">
      <c r="A24" s="89" t="s">
        <v>86</v>
      </c>
      <c r="B24" s="100">
        <v>9003400300</v>
      </c>
      <c r="C24" s="89" t="s">
        <v>50</v>
      </c>
      <c r="D24" s="53">
        <f>Table3[[#This Row],[Residential CLM $ Collected]]+Table3[[#This Row],[C&amp;I CLM $ Collected]]</f>
        <v>5702.5562</v>
      </c>
      <c r="E24" s="54">
        <f>Table3[[#This Row],[CLM $ Collected ]]/'1.) CLM Reference'!$B$4</f>
        <v>5.4073828568765332E-5</v>
      </c>
      <c r="F24" s="53">
        <f>Table3[[#This Row],[Residential Incentive Disbursements]]+Table3[[#This Row],[C&amp;I Incentive Disbursements]]</f>
        <v>612.39</v>
      </c>
      <c r="G24" s="54">
        <f>Table3[[#This Row],[Incentive Disbursements]]/'1.) CLM Reference'!$B$5</f>
        <v>4.6695361909912489E-6</v>
      </c>
      <c r="H24" s="53">
        <v>5702.5562</v>
      </c>
      <c r="I24" s="54">
        <f>Table3[[#This Row],[Residential CLM $ Collected]]/'1.) CLM Reference'!$B$4</f>
        <v>5.4073828568765332E-5</v>
      </c>
      <c r="J24" s="53">
        <v>612.39</v>
      </c>
      <c r="K24" s="54">
        <f>Table3[[#This Row],[Residential Incentive Disbursements]]/'1.) CLM Reference'!$B$5</f>
        <v>4.6695361909912489E-6</v>
      </c>
      <c r="L24" s="53">
        <v>0</v>
      </c>
      <c r="M24" s="54">
        <f>Table3[[#This Row],[C&amp;I CLM $ Collected]]/'1.) CLM Reference'!$B$4</f>
        <v>0</v>
      </c>
      <c r="N24" s="53">
        <v>0</v>
      </c>
      <c r="O24" s="54">
        <f>Table3[[#This Row],[C&amp;I Incentive Disbursements]]/'1.) CLM Reference'!$B$5</f>
        <v>0</v>
      </c>
    </row>
    <row r="25" spans="1:15" s="1" customFormat="1" x14ac:dyDescent="0.35">
      <c r="A25" s="89" t="s">
        <v>86</v>
      </c>
      <c r="B25" s="100">
        <v>9003490302</v>
      </c>
      <c r="C25" s="89" t="s">
        <v>50</v>
      </c>
      <c r="D25" s="53">
        <f>Table3[[#This Row],[Residential CLM $ Collected]]+Table3[[#This Row],[C&amp;I CLM $ Collected]]</f>
        <v>76.452500000000001</v>
      </c>
      <c r="E25" s="54">
        <f>Table3[[#This Row],[CLM $ Collected ]]/'1.) CLM Reference'!$B$4</f>
        <v>7.2495197480974084E-7</v>
      </c>
      <c r="F25" s="53">
        <f>Table3[[#This Row],[Residential Incentive Disbursements]]+Table3[[#This Row],[C&amp;I Incentive Disbursements]]</f>
        <v>0</v>
      </c>
      <c r="G25" s="54">
        <f>Table3[[#This Row],[Incentive Disbursements]]/'1.) CLM Reference'!$B$5</f>
        <v>0</v>
      </c>
      <c r="H25" s="53">
        <v>76.452500000000001</v>
      </c>
      <c r="I25" s="54">
        <f>Table3[[#This Row],[Residential CLM $ Collected]]/'1.) CLM Reference'!$B$4</f>
        <v>7.2495197480974084E-7</v>
      </c>
      <c r="J25" s="53">
        <v>0</v>
      </c>
      <c r="K25" s="54">
        <f>Table3[[#This Row],[Residential Incentive Disbursements]]/'1.) CLM Reference'!$B$5</f>
        <v>0</v>
      </c>
      <c r="L25" s="53">
        <v>0</v>
      </c>
      <c r="M25" s="54">
        <f>Table3[[#This Row],[C&amp;I CLM $ Collected]]/'1.) CLM Reference'!$B$4</f>
        <v>0</v>
      </c>
      <c r="N25" s="53">
        <v>0</v>
      </c>
      <c r="O25" s="54">
        <f>Table3[[#This Row],[C&amp;I Incentive Disbursements]]/'1.) CLM Reference'!$B$5</f>
        <v>0</v>
      </c>
    </row>
    <row r="26" spans="1:15" s="1" customFormat="1" x14ac:dyDescent="0.35">
      <c r="A26" s="89" t="s">
        <v>86</v>
      </c>
      <c r="B26" s="100">
        <v>9009171600</v>
      </c>
      <c r="C26" s="89" t="s">
        <v>50</v>
      </c>
      <c r="D26" s="53">
        <f>Table3[[#This Row],[Residential CLM $ Collected]]+Table3[[#This Row],[C&amp;I CLM $ Collected]]</f>
        <v>133.37450000000001</v>
      </c>
      <c r="E26" s="54">
        <f>Table3[[#This Row],[CLM $ Collected ]]/'1.) CLM Reference'!$B$4</f>
        <v>1.2647082458292638E-6</v>
      </c>
      <c r="F26" s="53">
        <f>Table3[[#This Row],[Residential Incentive Disbursements]]+Table3[[#This Row],[C&amp;I Incentive Disbursements]]</f>
        <v>0</v>
      </c>
      <c r="G26" s="54">
        <f>Table3[[#This Row],[Incentive Disbursements]]/'1.) CLM Reference'!$B$5</f>
        <v>0</v>
      </c>
      <c r="H26" s="53">
        <v>133.37450000000001</v>
      </c>
      <c r="I26" s="54">
        <f>Table3[[#This Row],[Residential CLM $ Collected]]/'1.) CLM Reference'!$B$4</f>
        <v>1.2647082458292638E-6</v>
      </c>
      <c r="J26" s="53">
        <v>0</v>
      </c>
      <c r="K26" s="54">
        <f>Table3[[#This Row],[Residential Incentive Disbursements]]/'1.) CLM Reference'!$B$5</f>
        <v>0</v>
      </c>
      <c r="L26" s="53">
        <v>0</v>
      </c>
      <c r="M26" s="54">
        <f>Table3[[#This Row],[C&amp;I CLM $ Collected]]/'1.) CLM Reference'!$B$4</f>
        <v>0</v>
      </c>
      <c r="N26" s="53">
        <v>0</v>
      </c>
      <c r="O26" s="54">
        <f>Table3[[#This Row],[C&amp;I Incentive Disbursements]]/'1.) CLM Reference'!$B$5</f>
        <v>0</v>
      </c>
    </row>
    <row r="27" spans="1:15" s="1" customFormat="1" x14ac:dyDescent="0.35">
      <c r="A27" s="89" t="s">
        <v>87</v>
      </c>
      <c r="B27" s="100">
        <v>9009161100</v>
      </c>
      <c r="C27" s="89" t="s">
        <v>50</v>
      </c>
      <c r="D27" s="53">
        <f>Table3[[#This Row],[Residential CLM $ Collected]]+Table3[[#This Row],[C&amp;I CLM $ Collected]]</f>
        <v>131738.23524000001</v>
      </c>
      <c r="E27" s="54">
        <f>Table3[[#This Row],[CLM $ Collected ]]/'1.) CLM Reference'!$B$4</f>
        <v>1.2491925547913829E-3</v>
      </c>
      <c r="F27" s="53">
        <f>Table3[[#This Row],[Residential Incentive Disbursements]]+Table3[[#This Row],[C&amp;I Incentive Disbursements]]</f>
        <v>254267.7</v>
      </c>
      <c r="G27" s="54">
        <f>Table3[[#This Row],[Incentive Disbursements]]/'1.) CLM Reference'!$B$5</f>
        <v>1.9388171383433852E-3</v>
      </c>
      <c r="H27" s="53">
        <v>114215.79924000001</v>
      </c>
      <c r="I27" s="54">
        <f>Table3[[#This Row],[Residential CLM $ Collected]]/'1.) CLM Reference'!$B$4</f>
        <v>1.0830380852622336E-3</v>
      </c>
      <c r="J27" s="53">
        <v>227089.7</v>
      </c>
      <c r="K27" s="54">
        <f>Table3[[#This Row],[Residential Incentive Disbursements]]/'1.) CLM Reference'!$B$5</f>
        <v>1.7315821171987548E-3</v>
      </c>
      <c r="L27" s="53">
        <v>17522.436000000002</v>
      </c>
      <c r="M27" s="54">
        <f>Table3[[#This Row],[C&amp;I CLM $ Collected]]/'1.) CLM Reference'!$B$4</f>
        <v>1.6615446952914946E-4</v>
      </c>
      <c r="N27" s="53">
        <v>27178</v>
      </c>
      <c r="O27" s="54">
        <f>Table3[[#This Row],[C&amp;I Incentive Disbursements]]/'1.) CLM Reference'!$B$5</f>
        <v>2.0723502114463032E-4</v>
      </c>
    </row>
    <row r="28" spans="1:15" s="1" customFormat="1" x14ac:dyDescent="0.35">
      <c r="A28" s="89" t="s">
        <v>88</v>
      </c>
      <c r="B28" s="100">
        <v>9001200100</v>
      </c>
      <c r="C28" s="89" t="s">
        <v>50</v>
      </c>
      <c r="D28" s="53">
        <f>Table3[[#This Row],[Residential CLM $ Collected]]+Table3[[#This Row],[C&amp;I CLM $ Collected]]</f>
        <v>48050.909820000001</v>
      </c>
      <c r="E28" s="54">
        <f>Table3[[#This Row],[CLM $ Collected ]]/'1.) CLM Reference'!$B$4</f>
        <v>4.55637186035954E-4</v>
      </c>
      <c r="F28" s="53">
        <f>Table3[[#This Row],[Residential Incentive Disbursements]]+Table3[[#This Row],[C&amp;I Incentive Disbursements]]</f>
        <v>42717.91</v>
      </c>
      <c r="G28" s="54">
        <f>Table3[[#This Row],[Incentive Disbursements]]/'1.) CLM Reference'!$B$5</f>
        <v>3.2572841938716666E-4</v>
      </c>
      <c r="H28" s="53">
        <v>48050.909820000001</v>
      </c>
      <c r="I28" s="54">
        <f>Table3[[#This Row],[Residential CLM $ Collected]]/'1.) CLM Reference'!$B$4</f>
        <v>4.55637186035954E-4</v>
      </c>
      <c r="J28" s="53">
        <v>42717.91</v>
      </c>
      <c r="K28" s="54">
        <f>Table3[[#This Row],[Residential Incentive Disbursements]]/'1.) CLM Reference'!$B$5</f>
        <v>3.2572841938716666E-4</v>
      </c>
      <c r="L28" s="53">
        <v>0</v>
      </c>
      <c r="M28" s="54">
        <f>Table3[[#This Row],[C&amp;I CLM $ Collected]]/'1.) CLM Reference'!$B$4</f>
        <v>0</v>
      </c>
      <c r="N28" s="53">
        <v>0</v>
      </c>
      <c r="O28" s="54">
        <f>Table3[[#This Row],[C&amp;I Incentive Disbursements]]/'1.) CLM Reference'!$B$5</f>
        <v>0</v>
      </c>
    </row>
    <row r="29" spans="1:15" s="1" customFormat="1" x14ac:dyDescent="0.35">
      <c r="A29" s="89" t="s">
        <v>88</v>
      </c>
      <c r="B29" s="100">
        <v>9001200200</v>
      </c>
      <c r="C29" s="89" t="s">
        <v>50</v>
      </c>
      <c r="D29" s="53">
        <f>Table3[[#This Row],[Residential CLM $ Collected]]+Table3[[#This Row],[C&amp;I CLM $ Collected]]</f>
        <v>91546.000590000011</v>
      </c>
      <c r="E29" s="54">
        <f>Table3[[#This Row],[CLM $ Collected ]]/'1.) CLM Reference'!$B$4</f>
        <v>8.6807434568724644E-4</v>
      </c>
      <c r="F29" s="53">
        <f>Table3[[#This Row],[Residential Incentive Disbursements]]+Table3[[#This Row],[C&amp;I Incentive Disbursements]]</f>
        <v>61799.360000000001</v>
      </c>
      <c r="G29" s="54">
        <f>Table3[[#This Row],[Incentive Disbursements]]/'1.) CLM Reference'!$B$5</f>
        <v>4.7122642123499235E-4</v>
      </c>
      <c r="H29" s="53">
        <v>91546.000590000011</v>
      </c>
      <c r="I29" s="54">
        <f>Table3[[#This Row],[Residential CLM $ Collected]]/'1.) CLM Reference'!$B$4</f>
        <v>8.6807434568724644E-4</v>
      </c>
      <c r="J29" s="53">
        <v>61799.360000000001</v>
      </c>
      <c r="K29" s="54">
        <f>Table3[[#This Row],[Residential Incentive Disbursements]]/'1.) CLM Reference'!$B$5</f>
        <v>4.7122642123499235E-4</v>
      </c>
      <c r="L29" s="53">
        <v>0</v>
      </c>
      <c r="M29" s="54">
        <f>Table3[[#This Row],[C&amp;I CLM $ Collected]]/'1.) CLM Reference'!$B$4</f>
        <v>0</v>
      </c>
      <c r="N29" s="53">
        <v>0</v>
      </c>
      <c r="O29" s="54">
        <f>Table3[[#This Row],[C&amp;I Incentive Disbursements]]/'1.) CLM Reference'!$B$5</f>
        <v>0</v>
      </c>
    </row>
    <row r="30" spans="1:15" s="1" customFormat="1" x14ac:dyDescent="0.35">
      <c r="A30" s="89" t="s">
        <v>88</v>
      </c>
      <c r="B30" s="100">
        <v>9001200301</v>
      </c>
      <c r="C30" s="89" t="s">
        <v>50</v>
      </c>
      <c r="D30" s="53">
        <f>Table3[[#This Row],[Residential CLM $ Collected]]+Table3[[#This Row],[C&amp;I CLM $ Collected]]</f>
        <v>286419.11843000003</v>
      </c>
      <c r="E30" s="54">
        <f>Table3[[#This Row],[CLM $ Collected ]]/'1.) CLM Reference'!$B$4</f>
        <v>2.7159361110374882E-3</v>
      </c>
      <c r="F30" s="53">
        <f>Table3[[#This Row],[Residential Incentive Disbursements]]+Table3[[#This Row],[C&amp;I Incentive Disbursements]]</f>
        <v>299486.55</v>
      </c>
      <c r="G30" s="54">
        <f>Table3[[#This Row],[Incentive Disbursements]]/'1.) CLM Reference'!$B$5</f>
        <v>2.2836154802333645E-3</v>
      </c>
      <c r="H30" s="53">
        <v>170978.63653000002</v>
      </c>
      <c r="I30" s="54">
        <f>Table3[[#This Row],[Residential CLM $ Collected]]/'1.) CLM Reference'!$B$4</f>
        <v>1.6212851143219702E-3</v>
      </c>
      <c r="J30" s="53">
        <v>209639.82</v>
      </c>
      <c r="K30" s="54">
        <f>Table3[[#This Row],[Residential Incentive Disbursements]]/'1.) CLM Reference'!$B$5</f>
        <v>1.5985250029603539E-3</v>
      </c>
      <c r="L30" s="53">
        <v>115440.4819</v>
      </c>
      <c r="M30" s="54">
        <f>Table3[[#This Row],[C&amp;I CLM $ Collected]]/'1.) CLM Reference'!$B$4</f>
        <v>1.094650996715518E-3</v>
      </c>
      <c r="N30" s="53">
        <v>89846.73</v>
      </c>
      <c r="O30" s="54">
        <f>Table3[[#This Row],[C&amp;I Incentive Disbursements]]/'1.) CLM Reference'!$B$5</f>
        <v>6.850904772730109E-4</v>
      </c>
    </row>
    <row r="31" spans="1:15" s="1" customFormat="1" x14ac:dyDescent="0.35">
      <c r="A31" s="89" t="s">
        <v>88</v>
      </c>
      <c r="B31" s="100">
        <v>9001200302</v>
      </c>
      <c r="C31" s="89" t="s">
        <v>50</v>
      </c>
      <c r="D31" s="53">
        <f>Table3[[#This Row],[Residential CLM $ Collected]]+Table3[[#This Row],[C&amp;I CLM $ Collected]]</f>
        <v>83244.107090000005</v>
      </c>
      <c r="E31" s="54">
        <f>Table3[[#This Row],[CLM $ Collected ]]/'1.) CLM Reference'!$B$4</f>
        <v>7.8935260228467417E-4</v>
      </c>
      <c r="F31" s="53">
        <f>Table3[[#This Row],[Residential Incentive Disbursements]]+Table3[[#This Row],[C&amp;I Incentive Disbursements]]</f>
        <v>172710.35</v>
      </c>
      <c r="G31" s="54">
        <f>Table3[[#This Row],[Incentive Disbursements]]/'1.) CLM Reference'!$B$5</f>
        <v>1.3169340287786631E-3</v>
      </c>
      <c r="H31" s="53">
        <v>83244.107090000005</v>
      </c>
      <c r="I31" s="54">
        <f>Table3[[#This Row],[Residential CLM $ Collected]]/'1.) CLM Reference'!$B$4</f>
        <v>7.8935260228467417E-4</v>
      </c>
      <c r="J31" s="53">
        <v>172710.35</v>
      </c>
      <c r="K31" s="54">
        <f>Table3[[#This Row],[Residential Incentive Disbursements]]/'1.) CLM Reference'!$B$5</f>
        <v>1.3169340287786631E-3</v>
      </c>
      <c r="L31" s="53">
        <v>0</v>
      </c>
      <c r="M31" s="54">
        <f>Table3[[#This Row],[C&amp;I CLM $ Collected]]/'1.) CLM Reference'!$B$4</f>
        <v>0</v>
      </c>
      <c r="N31" s="53">
        <v>0</v>
      </c>
      <c r="O31" s="54">
        <f>Table3[[#This Row],[C&amp;I Incentive Disbursements]]/'1.) CLM Reference'!$B$5</f>
        <v>0</v>
      </c>
    </row>
    <row r="32" spans="1:15" s="1" customFormat="1" x14ac:dyDescent="0.35">
      <c r="A32" s="89" t="s">
        <v>88</v>
      </c>
      <c r="B32" s="100">
        <v>9001205300</v>
      </c>
      <c r="C32" s="89" t="s">
        <v>50</v>
      </c>
      <c r="D32" s="53">
        <f>Table3[[#This Row],[Residential CLM $ Collected]]+Table3[[#This Row],[C&amp;I CLM $ Collected]]</f>
        <v>304.56979999999999</v>
      </c>
      <c r="E32" s="54">
        <f>Table3[[#This Row],[CLM $ Collected ]]/'1.) CLM Reference'!$B$4</f>
        <v>2.8880478464066947E-6</v>
      </c>
      <c r="F32" s="53">
        <f>Table3[[#This Row],[Residential Incentive Disbursements]]+Table3[[#This Row],[C&amp;I Incentive Disbursements]]</f>
        <v>0</v>
      </c>
      <c r="G32" s="54">
        <f>Table3[[#This Row],[Incentive Disbursements]]/'1.) CLM Reference'!$B$5</f>
        <v>0</v>
      </c>
      <c r="H32" s="53">
        <v>304.56979999999999</v>
      </c>
      <c r="I32" s="54">
        <f>Table3[[#This Row],[Residential CLM $ Collected]]/'1.) CLM Reference'!$B$4</f>
        <v>2.8880478464066947E-6</v>
      </c>
      <c r="J32" s="53">
        <v>0</v>
      </c>
      <c r="K32" s="54">
        <f>Table3[[#This Row],[Residential Incentive Disbursements]]/'1.) CLM Reference'!$B$5</f>
        <v>0</v>
      </c>
      <c r="L32" s="53">
        <v>0</v>
      </c>
      <c r="M32" s="54">
        <f>Table3[[#This Row],[C&amp;I CLM $ Collected]]/'1.) CLM Reference'!$B$4</f>
        <v>0</v>
      </c>
      <c r="N32" s="53">
        <v>0</v>
      </c>
      <c r="O32" s="54">
        <f>Table3[[#This Row],[C&amp;I Incentive Disbursements]]/'1.) CLM Reference'!$B$5</f>
        <v>0</v>
      </c>
    </row>
    <row r="33" spans="1:15" s="1" customFormat="1" x14ac:dyDescent="0.35">
      <c r="A33" s="89" t="s">
        <v>88</v>
      </c>
      <c r="B33" s="100">
        <v>9001210500</v>
      </c>
      <c r="C33" s="89" t="s">
        <v>50</v>
      </c>
      <c r="D33" s="53">
        <f>Table3[[#This Row],[Residential CLM $ Collected]]+Table3[[#This Row],[C&amp;I CLM $ Collected]]</f>
        <v>0.46639999999999998</v>
      </c>
      <c r="E33" s="54">
        <f>Table3[[#This Row],[CLM $ Collected ]]/'1.) CLM Reference'!$B$4</f>
        <v>4.4225839711096847E-9</v>
      </c>
      <c r="F33" s="53">
        <f>Table3[[#This Row],[Residential Incentive Disbursements]]+Table3[[#This Row],[C&amp;I Incentive Disbursements]]</f>
        <v>0</v>
      </c>
      <c r="G33" s="54">
        <f>Table3[[#This Row],[Incentive Disbursements]]/'1.) CLM Reference'!$B$5</f>
        <v>0</v>
      </c>
      <c r="H33" s="53">
        <v>0.46639999999999998</v>
      </c>
      <c r="I33" s="54">
        <f>Table3[[#This Row],[Residential CLM $ Collected]]/'1.) CLM Reference'!$B$4</f>
        <v>4.4225839711096847E-9</v>
      </c>
      <c r="J33" s="53">
        <v>0</v>
      </c>
      <c r="K33" s="54">
        <f>Table3[[#This Row],[Residential Incentive Disbursements]]/'1.) CLM Reference'!$B$5</f>
        <v>0</v>
      </c>
      <c r="L33" s="53">
        <v>0</v>
      </c>
      <c r="M33" s="54">
        <f>Table3[[#This Row],[C&amp;I CLM $ Collected]]/'1.) CLM Reference'!$B$4</f>
        <v>0</v>
      </c>
      <c r="N33" s="53">
        <v>0</v>
      </c>
      <c r="O33" s="54">
        <f>Table3[[#This Row],[C&amp;I Incentive Disbursements]]/'1.) CLM Reference'!$B$5</f>
        <v>0</v>
      </c>
    </row>
    <row r="34" spans="1:15" s="1" customFormat="1" x14ac:dyDescent="0.35">
      <c r="A34" s="89" t="s">
        <v>88</v>
      </c>
      <c r="B34" s="100">
        <v>9001230400</v>
      </c>
      <c r="C34" s="89" t="s">
        <v>50</v>
      </c>
      <c r="D34" s="53">
        <f>Table3[[#This Row],[Residential CLM $ Collected]]+Table3[[#This Row],[C&amp;I CLM $ Collected]]</f>
        <v>619.40039999999999</v>
      </c>
      <c r="E34" s="54">
        <f>Table3[[#This Row],[CLM $ Collected ]]/'1.) CLM Reference'!$B$4</f>
        <v>5.8733925401778024E-6</v>
      </c>
      <c r="F34" s="53">
        <f>Table3[[#This Row],[Residential Incentive Disbursements]]+Table3[[#This Row],[C&amp;I Incentive Disbursements]]</f>
        <v>0</v>
      </c>
      <c r="G34" s="54">
        <f>Table3[[#This Row],[Incentive Disbursements]]/'1.) CLM Reference'!$B$5</f>
        <v>0</v>
      </c>
      <c r="H34" s="53">
        <v>619.40039999999999</v>
      </c>
      <c r="I34" s="54">
        <f>Table3[[#This Row],[Residential CLM $ Collected]]/'1.) CLM Reference'!$B$4</f>
        <v>5.8733925401778024E-6</v>
      </c>
      <c r="J34" s="53">
        <v>0</v>
      </c>
      <c r="K34" s="54">
        <f>Table3[[#This Row],[Residential Incentive Disbursements]]/'1.) CLM Reference'!$B$5</f>
        <v>0</v>
      </c>
      <c r="L34" s="53">
        <v>0</v>
      </c>
      <c r="M34" s="54">
        <f>Table3[[#This Row],[C&amp;I CLM $ Collected]]/'1.) CLM Reference'!$B$4</f>
        <v>0</v>
      </c>
      <c r="N34" s="53">
        <v>0</v>
      </c>
      <c r="O34" s="54">
        <f>Table3[[#This Row],[C&amp;I Incentive Disbursements]]/'1.) CLM Reference'!$B$5</f>
        <v>0</v>
      </c>
    </row>
    <row r="35" spans="1:15" s="1" customFormat="1" x14ac:dyDescent="0.35">
      <c r="A35" s="89" t="s">
        <v>89</v>
      </c>
      <c r="B35" s="100">
        <v>9005303100</v>
      </c>
      <c r="C35" s="89" t="s">
        <v>50</v>
      </c>
      <c r="D35" s="53">
        <f>Table3[[#This Row],[Residential CLM $ Collected]]+Table3[[#This Row],[C&amp;I CLM $ Collected]]</f>
        <v>43.0413</v>
      </c>
      <c r="E35" s="54">
        <f>Table3[[#This Row],[CLM $ Collected ]]/'1.) CLM Reference'!$B$4</f>
        <v>4.0813414124297439E-7</v>
      </c>
      <c r="F35" s="53">
        <f>Table3[[#This Row],[Residential Incentive Disbursements]]+Table3[[#This Row],[C&amp;I Incentive Disbursements]]</f>
        <v>11551.72</v>
      </c>
      <c r="G35" s="54">
        <f>Table3[[#This Row],[Incentive Disbursements]]/'1.) CLM Reference'!$B$5</f>
        <v>8.8083042845568066E-5</v>
      </c>
      <c r="H35" s="53">
        <v>43.0413</v>
      </c>
      <c r="I35" s="54">
        <f>Table3[[#This Row],[Residential CLM $ Collected]]/'1.) CLM Reference'!$B$4</f>
        <v>4.0813414124297439E-7</v>
      </c>
      <c r="J35" s="53">
        <v>11551.72</v>
      </c>
      <c r="K35" s="54">
        <f>Table3[[#This Row],[Residential Incentive Disbursements]]/'1.) CLM Reference'!$B$5</f>
        <v>8.8083042845568066E-5</v>
      </c>
      <c r="L35" s="53">
        <v>0</v>
      </c>
      <c r="M35" s="54">
        <f>Table3[[#This Row],[C&amp;I CLM $ Collected]]/'1.) CLM Reference'!$B$4</f>
        <v>0</v>
      </c>
      <c r="N35" s="53">
        <v>0</v>
      </c>
      <c r="O35" s="54">
        <f>Table3[[#This Row],[C&amp;I Incentive Disbursements]]/'1.) CLM Reference'!$B$5</f>
        <v>0</v>
      </c>
    </row>
    <row r="36" spans="1:15" s="1" customFormat="1" x14ac:dyDescent="0.35">
      <c r="A36" s="89" t="s">
        <v>89</v>
      </c>
      <c r="B36" s="100">
        <v>9005342100</v>
      </c>
      <c r="C36" s="89" t="s">
        <v>50</v>
      </c>
      <c r="D36" s="53">
        <f>Table3[[#This Row],[Residential CLM $ Collected]]+Table3[[#This Row],[C&amp;I CLM $ Collected]]</f>
        <v>80438.599790000007</v>
      </c>
      <c r="E36" s="54">
        <f>Table3[[#This Row],[CLM $ Collected ]]/'1.) CLM Reference'!$B$4</f>
        <v>7.6274970430909278E-4</v>
      </c>
      <c r="F36" s="53">
        <f>Table3[[#This Row],[Residential Incentive Disbursements]]+Table3[[#This Row],[C&amp;I Incentive Disbursements]]</f>
        <v>160098.68</v>
      </c>
      <c r="G36" s="54">
        <f>Table3[[#This Row],[Incentive Disbursements]]/'1.) CLM Reference'!$B$5</f>
        <v>1.2207687591076386E-3</v>
      </c>
      <c r="H36" s="53">
        <v>81014.598490000004</v>
      </c>
      <c r="I36" s="54">
        <f>Table3[[#This Row],[Residential CLM $ Collected]]/'1.) CLM Reference'!$B$4</f>
        <v>7.682115452567771E-4</v>
      </c>
      <c r="J36" s="53">
        <v>158798.68</v>
      </c>
      <c r="K36" s="54">
        <f>Table3[[#This Row],[Residential Incentive Disbursements]]/'1.) CLM Reference'!$B$5</f>
        <v>1.2108561265560152E-3</v>
      </c>
      <c r="L36" s="53">
        <v>-575.99869999999999</v>
      </c>
      <c r="M36" s="54">
        <f>Table3[[#This Row],[C&amp;I CLM $ Collected]]/'1.) CLM Reference'!$B$4</f>
        <v>-5.461840947684425E-6</v>
      </c>
      <c r="N36" s="53">
        <v>1300</v>
      </c>
      <c r="O36" s="54">
        <f>Table3[[#This Row],[C&amp;I Incentive Disbursements]]/'1.) CLM Reference'!$B$5</f>
        <v>9.9126325516233508E-6</v>
      </c>
    </row>
    <row r="37" spans="1:15" s="1" customFormat="1" x14ac:dyDescent="0.35">
      <c r="A37" s="89" t="s">
        <v>89</v>
      </c>
      <c r="B37" s="100">
        <v>9005362102</v>
      </c>
      <c r="C37" s="89" t="s">
        <v>50</v>
      </c>
      <c r="D37" s="53">
        <f>Table3[[#This Row],[Residential CLM $ Collected]]+Table3[[#This Row],[C&amp;I CLM $ Collected]]</f>
        <v>178.30789999999999</v>
      </c>
      <c r="E37" s="54">
        <f>Table3[[#This Row],[CLM $ Collected ]]/'1.) CLM Reference'!$B$4</f>
        <v>1.6907840061368534E-6</v>
      </c>
      <c r="F37" s="53">
        <f>Table3[[#This Row],[Residential Incentive Disbursements]]+Table3[[#This Row],[C&amp;I Incentive Disbursements]]</f>
        <v>0</v>
      </c>
      <c r="G37" s="54">
        <f>Table3[[#This Row],[Incentive Disbursements]]/'1.) CLM Reference'!$B$5</f>
        <v>0</v>
      </c>
      <c r="H37" s="53">
        <v>178.30789999999999</v>
      </c>
      <c r="I37" s="54">
        <f>Table3[[#This Row],[Residential CLM $ Collected]]/'1.) CLM Reference'!$B$4</f>
        <v>1.6907840061368534E-6</v>
      </c>
      <c r="J37" s="53">
        <v>0</v>
      </c>
      <c r="K37" s="54">
        <f>Table3[[#This Row],[Residential Incentive Disbursements]]/'1.) CLM Reference'!$B$5</f>
        <v>0</v>
      </c>
      <c r="L37" s="53">
        <v>0</v>
      </c>
      <c r="M37" s="54">
        <f>Table3[[#This Row],[C&amp;I CLM $ Collected]]/'1.) CLM Reference'!$B$4</f>
        <v>0</v>
      </c>
      <c r="N37" s="53">
        <v>0</v>
      </c>
      <c r="O37" s="54">
        <f>Table3[[#This Row],[C&amp;I Incentive Disbursements]]/'1.) CLM Reference'!$B$5</f>
        <v>0</v>
      </c>
    </row>
    <row r="38" spans="1:15" s="1" customFormat="1" x14ac:dyDescent="0.35">
      <c r="A38" s="89" t="s">
        <v>90</v>
      </c>
      <c r="B38" s="100">
        <v>9003471100</v>
      </c>
      <c r="C38" s="89" t="s">
        <v>56</v>
      </c>
      <c r="D38" s="53">
        <f>Table3[[#This Row],[Residential CLM $ Collected]]+Table3[[#This Row],[C&amp;I CLM $ Collected]]</f>
        <v>312048.32895999996</v>
      </c>
      <c r="E38" s="54">
        <f>Table3[[#This Row],[CLM $ Collected ]]/'1.) CLM Reference'!$B$4</f>
        <v>2.958962130939232E-3</v>
      </c>
      <c r="F38" s="53">
        <f>Table3[[#This Row],[Residential Incentive Disbursements]]+Table3[[#This Row],[C&amp;I Incentive Disbursements]]</f>
        <v>545897.33000000007</v>
      </c>
      <c r="G38" s="54">
        <f>Table3[[#This Row],[Incentive Disbursements]]/'1.) CLM Reference'!$B$5</f>
        <v>4.1625228024632886E-3</v>
      </c>
      <c r="H38" s="53">
        <v>120236.17470999999</v>
      </c>
      <c r="I38" s="54">
        <f>Table3[[#This Row],[Residential CLM $ Collected]]/'1.) CLM Reference'!$B$4</f>
        <v>1.1401255982418301E-3</v>
      </c>
      <c r="J38" s="53">
        <v>373866.26</v>
      </c>
      <c r="K38" s="54">
        <f>Table3[[#This Row],[Residential Incentive Disbursements]]/'1.) CLM Reference'!$B$5</f>
        <v>2.8507683529459069E-3</v>
      </c>
      <c r="L38" s="53">
        <v>191812.15424999999</v>
      </c>
      <c r="M38" s="54">
        <f>Table3[[#This Row],[C&amp;I CLM $ Collected]]/'1.) CLM Reference'!$B$4</f>
        <v>1.8188365326974019E-3</v>
      </c>
      <c r="N38" s="53">
        <v>172031.07</v>
      </c>
      <c r="O38" s="54">
        <f>Table3[[#This Row],[C&amp;I Incentive Disbursements]]/'1.) CLM Reference'!$B$5</f>
        <v>1.311754449517381E-3</v>
      </c>
    </row>
    <row r="39" spans="1:15" s="1" customFormat="1" x14ac:dyDescent="0.35">
      <c r="A39" s="89" t="s">
        <v>90</v>
      </c>
      <c r="B39" s="100">
        <v>9003471200</v>
      </c>
      <c r="C39" s="89" t="s">
        <v>56</v>
      </c>
      <c r="D39" s="53">
        <f>Table3[[#This Row],[Residential CLM $ Collected]]+Table3[[#This Row],[C&amp;I CLM $ Collected]]</f>
        <v>29686.099770000001</v>
      </c>
      <c r="E39" s="54">
        <f>Table3[[#This Row],[CLM $ Collected ]]/'1.) CLM Reference'!$B$4</f>
        <v>2.8149500216030209E-4</v>
      </c>
      <c r="F39" s="53">
        <f>Table3[[#This Row],[Residential Incentive Disbursements]]+Table3[[#This Row],[C&amp;I Incentive Disbursements]]</f>
        <v>48668.66</v>
      </c>
      <c r="G39" s="54">
        <f>Table3[[#This Row],[Incentive Disbursements]]/'1.) CLM Reference'!$B$5</f>
        <v>3.7110349489222254E-4</v>
      </c>
      <c r="H39" s="53">
        <v>29686.099770000001</v>
      </c>
      <c r="I39" s="54">
        <f>Table3[[#This Row],[Residential CLM $ Collected]]/'1.) CLM Reference'!$B$4</f>
        <v>2.8149500216030209E-4</v>
      </c>
      <c r="J39" s="53">
        <v>48668.66</v>
      </c>
      <c r="K39" s="54">
        <f>Table3[[#This Row],[Residential Incentive Disbursements]]/'1.) CLM Reference'!$B$5</f>
        <v>3.7110349489222254E-4</v>
      </c>
      <c r="L39" s="53">
        <v>0</v>
      </c>
      <c r="M39" s="54">
        <f>Table3[[#This Row],[C&amp;I CLM $ Collected]]/'1.) CLM Reference'!$B$4</f>
        <v>0</v>
      </c>
      <c r="N39" s="53">
        <v>0</v>
      </c>
      <c r="O39" s="54">
        <f>Table3[[#This Row],[C&amp;I Incentive Disbursements]]/'1.) CLM Reference'!$B$5</f>
        <v>0</v>
      </c>
    </row>
    <row r="40" spans="1:15" s="1" customFormat="1" x14ac:dyDescent="0.35">
      <c r="A40" s="89" t="s">
        <v>90</v>
      </c>
      <c r="B40" s="100">
        <v>9003471300</v>
      </c>
      <c r="C40" s="89" t="s">
        <v>50</v>
      </c>
      <c r="D40" s="53">
        <f>Table3[[#This Row],[Residential CLM $ Collected]]+Table3[[#This Row],[C&amp;I CLM $ Collected]]</f>
        <v>80402.888919999998</v>
      </c>
      <c r="E40" s="54">
        <f>Table3[[#This Row],[CLM $ Collected ]]/'1.) CLM Reference'!$B$4</f>
        <v>7.6241108012115011E-4</v>
      </c>
      <c r="F40" s="53">
        <f>Table3[[#This Row],[Residential Incentive Disbursements]]+Table3[[#This Row],[C&amp;I Incentive Disbursements]]</f>
        <v>131014.36</v>
      </c>
      <c r="G40" s="54">
        <f>Table3[[#This Row],[Incentive Disbursements]]/'1.) CLM Reference'!$B$5</f>
        <v>9.9899785358930791E-4</v>
      </c>
      <c r="H40" s="53">
        <v>80352.24742</v>
      </c>
      <c r="I40" s="54">
        <f>Table3[[#This Row],[Residential CLM $ Collected]]/'1.) CLM Reference'!$B$4</f>
        <v>7.6193087796383257E-4</v>
      </c>
      <c r="J40" s="53">
        <v>131014.36</v>
      </c>
      <c r="K40" s="54">
        <f>Table3[[#This Row],[Residential Incentive Disbursements]]/'1.) CLM Reference'!$B$5</f>
        <v>9.9899785358930791E-4</v>
      </c>
      <c r="L40" s="53">
        <v>50.641500000000001</v>
      </c>
      <c r="M40" s="54">
        <f>Table3[[#This Row],[C&amp;I CLM $ Collected]]/'1.) CLM Reference'!$B$4</f>
        <v>4.8020215731764812E-7</v>
      </c>
      <c r="N40" s="53">
        <v>0</v>
      </c>
      <c r="O40" s="54">
        <f>Table3[[#This Row],[C&amp;I Incentive Disbursements]]/'1.) CLM Reference'!$B$5</f>
        <v>0</v>
      </c>
    </row>
    <row r="41" spans="1:15" s="1" customFormat="1" x14ac:dyDescent="0.35">
      <c r="A41" s="89" t="s">
        <v>90</v>
      </c>
      <c r="B41" s="100">
        <v>9003471400</v>
      </c>
      <c r="C41" s="89" t="s">
        <v>50</v>
      </c>
      <c r="D41" s="53">
        <f>Table3[[#This Row],[Residential CLM $ Collected]]+Table3[[#This Row],[C&amp;I CLM $ Collected]]</f>
        <v>93162.520199999999</v>
      </c>
      <c r="E41" s="54">
        <f>Table3[[#This Row],[CLM $ Collected ]]/'1.) CLM Reference'!$B$4</f>
        <v>8.834028056275776E-4</v>
      </c>
      <c r="F41" s="53">
        <f>Table3[[#This Row],[Residential Incentive Disbursements]]+Table3[[#This Row],[C&amp;I Incentive Disbursements]]</f>
        <v>164163.85</v>
      </c>
      <c r="G41" s="54">
        <f>Table3[[#This Row],[Incentive Disbursements]]/'1.) CLM Reference'!$B$5</f>
        <v>1.2517660948537022E-3</v>
      </c>
      <c r="H41" s="53">
        <v>93162.520199999999</v>
      </c>
      <c r="I41" s="54">
        <f>Table3[[#This Row],[Residential CLM $ Collected]]/'1.) CLM Reference'!$B$4</f>
        <v>8.834028056275776E-4</v>
      </c>
      <c r="J41" s="53">
        <v>164163.85</v>
      </c>
      <c r="K41" s="54">
        <f>Table3[[#This Row],[Residential Incentive Disbursements]]/'1.) CLM Reference'!$B$5</f>
        <v>1.2517660948537022E-3</v>
      </c>
      <c r="L41" s="53">
        <v>0</v>
      </c>
      <c r="M41" s="54">
        <f>Table3[[#This Row],[C&amp;I CLM $ Collected]]/'1.) CLM Reference'!$B$4</f>
        <v>0</v>
      </c>
      <c r="N41" s="53">
        <v>0</v>
      </c>
      <c r="O41" s="54">
        <f>Table3[[#This Row],[C&amp;I Incentive Disbursements]]/'1.) CLM Reference'!$B$5</f>
        <v>0</v>
      </c>
    </row>
    <row r="42" spans="1:15" s="1" customFormat="1" x14ac:dyDescent="0.35">
      <c r="A42" s="89" t="s">
        <v>90</v>
      </c>
      <c r="B42" s="100">
        <v>9003471500</v>
      </c>
      <c r="C42" s="89" t="s">
        <v>50</v>
      </c>
      <c r="D42" s="53">
        <f>Table3[[#This Row],[Residential CLM $ Collected]]+Table3[[#This Row],[C&amp;I CLM $ Collected]]</f>
        <v>36914.664299999997</v>
      </c>
      <c r="E42" s="54">
        <f>Table3[[#This Row],[CLM $ Collected ]]/'1.) CLM Reference'!$B$4</f>
        <v>3.5003902794184151E-4</v>
      </c>
      <c r="F42" s="53">
        <f>Table3[[#This Row],[Residential Incentive Disbursements]]+Table3[[#This Row],[C&amp;I Incentive Disbursements]]</f>
        <v>99715.28</v>
      </c>
      <c r="G42" s="54">
        <f>Table3[[#This Row],[Incentive Disbursements]]/'1.) CLM Reference'!$B$5</f>
        <v>7.6033917724787454E-4</v>
      </c>
      <c r="H42" s="53">
        <v>36914.664299999997</v>
      </c>
      <c r="I42" s="54">
        <f>Table3[[#This Row],[Residential CLM $ Collected]]/'1.) CLM Reference'!$B$4</f>
        <v>3.5003902794184151E-4</v>
      </c>
      <c r="J42" s="53">
        <v>99715.28</v>
      </c>
      <c r="K42" s="54">
        <f>Table3[[#This Row],[Residential Incentive Disbursements]]/'1.) CLM Reference'!$B$5</f>
        <v>7.6033917724787454E-4</v>
      </c>
      <c r="L42" s="53">
        <v>0</v>
      </c>
      <c r="M42" s="54">
        <f>Table3[[#This Row],[C&amp;I CLM $ Collected]]/'1.) CLM Reference'!$B$4</f>
        <v>0</v>
      </c>
      <c r="N42" s="53">
        <v>0</v>
      </c>
      <c r="O42" s="54">
        <f>Table3[[#This Row],[C&amp;I Incentive Disbursements]]/'1.) CLM Reference'!$B$5</f>
        <v>0</v>
      </c>
    </row>
    <row r="43" spans="1:15" s="1" customFormat="1" x14ac:dyDescent="0.35">
      <c r="A43" s="89" t="s">
        <v>90</v>
      </c>
      <c r="B43" s="100">
        <v>9003473100</v>
      </c>
      <c r="C43" s="89" t="s">
        <v>50</v>
      </c>
      <c r="D43" s="53">
        <f>Table3[[#This Row],[Residential CLM $ Collected]]+Table3[[#This Row],[C&amp;I CLM $ Collected]]</f>
        <v>859.99390000000005</v>
      </c>
      <c r="E43" s="54">
        <f>Table3[[#This Row],[CLM $ Collected ]]/'1.) CLM Reference'!$B$4</f>
        <v>8.1547925330019399E-6</v>
      </c>
      <c r="F43" s="53">
        <f>Table3[[#This Row],[Residential Incentive Disbursements]]+Table3[[#This Row],[C&amp;I Incentive Disbursements]]</f>
        <v>2940.18</v>
      </c>
      <c r="G43" s="54">
        <f>Table3[[#This Row],[Incentive Disbursements]]/'1.) CLM Reference'!$B$5</f>
        <v>2.2419172288947648E-5</v>
      </c>
      <c r="H43" s="53">
        <v>859.99390000000005</v>
      </c>
      <c r="I43" s="54">
        <f>Table3[[#This Row],[Residential CLM $ Collected]]/'1.) CLM Reference'!$B$4</f>
        <v>8.1547925330019399E-6</v>
      </c>
      <c r="J43" s="53">
        <v>2940.18</v>
      </c>
      <c r="K43" s="54">
        <f>Table3[[#This Row],[Residential Incentive Disbursements]]/'1.) CLM Reference'!$B$5</f>
        <v>2.2419172288947648E-5</v>
      </c>
      <c r="L43" s="53">
        <v>0</v>
      </c>
      <c r="M43" s="54">
        <f>Table3[[#This Row],[C&amp;I CLM $ Collected]]/'1.) CLM Reference'!$B$4</f>
        <v>0</v>
      </c>
      <c r="N43" s="53">
        <v>0</v>
      </c>
      <c r="O43" s="54">
        <f>Table3[[#This Row],[C&amp;I Incentive Disbursements]]/'1.) CLM Reference'!$B$5</f>
        <v>0</v>
      </c>
    </row>
    <row r="44" spans="1:15" s="1" customFormat="1" x14ac:dyDescent="0.35">
      <c r="A44" s="89" t="s">
        <v>90</v>
      </c>
      <c r="B44" s="100">
        <v>9003473501</v>
      </c>
      <c r="C44" s="89" t="s">
        <v>50</v>
      </c>
      <c r="D44" s="53">
        <f>Table3[[#This Row],[Residential CLM $ Collected]]+Table3[[#This Row],[C&amp;I CLM $ Collected]]</f>
        <v>94.345299999999995</v>
      </c>
      <c r="E44" s="54">
        <f>Table3[[#This Row],[CLM $ Collected ]]/'1.) CLM Reference'!$B$4</f>
        <v>8.9461837806503968E-7</v>
      </c>
      <c r="F44" s="53">
        <f>Table3[[#This Row],[Residential Incentive Disbursements]]+Table3[[#This Row],[C&amp;I Incentive Disbursements]]</f>
        <v>0</v>
      </c>
      <c r="G44" s="54">
        <f>Table3[[#This Row],[Incentive Disbursements]]/'1.) CLM Reference'!$B$5</f>
        <v>0</v>
      </c>
      <c r="H44" s="53">
        <v>94.345299999999995</v>
      </c>
      <c r="I44" s="54">
        <f>Table3[[#This Row],[Residential CLM $ Collected]]/'1.) CLM Reference'!$B$4</f>
        <v>8.9461837806503968E-7</v>
      </c>
      <c r="J44" s="53">
        <v>0</v>
      </c>
      <c r="K44" s="54">
        <f>Table3[[#This Row],[Residential Incentive Disbursements]]/'1.) CLM Reference'!$B$5</f>
        <v>0</v>
      </c>
      <c r="L44" s="53">
        <v>0</v>
      </c>
      <c r="M44" s="54">
        <f>Table3[[#This Row],[C&amp;I CLM $ Collected]]/'1.) CLM Reference'!$B$4</f>
        <v>0</v>
      </c>
      <c r="N44" s="53">
        <v>0</v>
      </c>
      <c r="O44" s="54">
        <f>Table3[[#This Row],[C&amp;I Incentive Disbursements]]/'1.) CLM Reference'!$B$5</f>
        <v>0</v>
      </c>
    </row>
    <row r="45" spans="1:15" s="1" customFormat="1" x14ac:dyDescent="0.35">
      <c r="A45" s="89" t="s">
        <v>90</v>
      </c>
      <c r="B45" s="100">
        <v>9003503900</v>
      </c>
      <c r="C45" s="89" t="s">
        <v>50</v>
      </c>
      <c r="D45" s="53">
        <f>Table3[[#This Row],[Residential CLM $ Collected]]+Table3[[#This Row],[C&amp;I CLM $ Collected]]</f>
        <v>81.3232</v>
      </c>
      <c r="E45" s="54">
        <f>Table3[[#This Row],[CLM $ Collected ]]/'1.) CLM Reference'!$B$4</f>
        <v>7.7113782332621589E-7</v>
      </c>
      <c r="F45" s="53">
        <f>Table3[[#This Row],[Residential Incentive Disbursements]]+Table3[[#This Row],[C&amp;I Incentive Disbursements]]</f>
        <v>0</v>
      </c>
      <c r="G45" s="54">
        <f>Table3[[#This Row],[Incentive Disbursements]]/'1.) CLM Reference'!$B$5</f>
        <v>0</v>
      </c>
      <c r="H45" s="53">
        <v>81.3232</v>
      </c>
      <c r="I45" s="54">
        <f>Table3[[#This Row],[Residential CLM $ Collected]]/'1.) CLM Reference'!$B$4</f>
        <v>7.7113782332621589E-7</v>
      </c>
      <c r="J45" s="53">
        <v>0</v>
      </c>
      <c r="K45" s="54">
        <f>Table3[[#This Row],[Residential Incentive Disbursements]]/'1.) CLM Reference'!$B$5</f>
        <v>0</v>
      </c>
      <c r="L45" s="53">
        <v>0</v>
      </c>
      <c r="M45" s="54">
        <f>Table3[[#This Row],[C&amp;I CLM $ Collected]]/'1.) CLM Reference'!$B$4</f>
        <v>0</v>
      </c>
      <c r="N45" s="53">
        <v>0</v>
      </c>
      <c r="O45" s="54">
        <f>Table3[[#This Row],[C&amp;I Incentive Disbursements]]/'1.) CLM Reference'!$B$5</f>
        <v>0</v>
      </c>
    </row>
    <row r="46" spans="1:15" s="1" customFormat="1" x14ac:dyDescent="0.35">
      <c r="A46" s="89" t="s">
        <v>91</v>
      </c>
      <c r="B46" s="100">
        <v>9003514900</v>
      </c>
      <c r="C46" s="89" t="s">
        <v>50</v>
      </c>
      <c r="D46" s="53">
        <f>Table3[[#This Row],[Residential CLM $ Collected]]+Table3[[#This Row],[C&amp;I CLM $ Collected]]</f>
        <v>31.821200000000001</v>
      </c>
      <c r="E46" s="54">
        <f>Table3[[#This Row],[CLM $ Collected ]]/'1.) CLM Reference'!$B$4</f>
        <v>3.017408427561653E-7</v>
      </c>
      <c r="F46" s="53">
        <f>Table3[[#This Row],[Residential Incentive Disbursements]]+Table3[[#This Row],[C&amp;I Incentive Disbursements]]</f>
        <v>11410.75</v>
      </c>
      <c r="G46" s="54">
        <f>Table3[[#This Row],[Incentive Disbursements]]/'1.) CLM Reference'!$B$5</f>
        <v>8.7008132221873957E-5</v>
      </c>
      <c r="H46" s="53">
        <v>31.821200000000001</v>
      </c>
      <c r="I46" s="54">
        <f>Table3[[#This Row],[Residential CLM $ Collected]]/'1.) CLM Reference'!$B$4</f>
        <v>3.017408427561653E-7</v>
      </c>
      <c r="J46" s="53">
        <v>11410.75</v>
      </c>
      <c r="K46" s="54">
        <f>Table3[[#This Row],[Residential Incentive Disbursements]]/'1.) CLM Reference'!$B$5</f>
        <v>8.7008132221873957E-5</v>
      </c>
      <c r="L46" s="53">
        <v>0</v>
      </c>
      <c r="M46" s="54">
        <f>Table3[[#This Row],[C&amp;I CLM $ Collected]]/'1.) CLM Reference'!$B$4</f>
        <v>0</v>
      </c>
      <c r="N46" s="53">
        <v>0</v>
      </c>
      <c r="O46" s="54">
        <f>Table3[[#This Row],[C&amp;I Incentive Disbursements]]/'1.) CLM Reference'!$B$5</f>
        <v>0</v>
      </c>
    </row>
    <row r="47" spans="1:15" s="1" customFormat="1" x14ac:dyDescent="0.35">
      <c r="A47" s="89" t="s">
        <v>91</v>
      </c>
      <c r="B47" s="100">
        <v>9013526102</v>
      </c>
      <c r="C47" s="89" t="s">
        <v>50</v>
      </c>
      <c r="D47" s="53">
        <f>Table3[[#This Row],[Residential CLM $ Collected]]+Table3[[#This Row],[C&amp;I CLM $ Collected]]</f>
        <v>32.743400000000001</v>
      </c>
      <c r="E47" s="54">
        <f>Table3[[#This Row],[CLM $ Collected ]]/'1.) CLM Reference'!$B$4</f>
        <v>3.1048549742631401E-7</v>
      </c>
      <c r="F47" s="53">
        <f>Table3[[#This Row],[Residential Incentive Disbursements]]+Table3[[#This Row],[C&amp;I Incentive Disbursements]]</f>
        <v>0</v>
      </c>
      <c r="G47" s="54">
        <f>Table3[[#This Row],[Incentive Disbursements]]/'1.) CLM Reference'!$B$5</f>
        <v>0</v>
      </c>
      <c r="H47" s="53">
        <v>32.743400000000001</v>
      </c>
      <c r="I47" s="54">
        <f>Table3[[#This Row],[Residential CLM $ Collected]]/'1.) CLM Reference'!$B$4</f>
        <v>3.1048549742631401E-7</v>
      </c>
      <c r="J47" s="53">
        <v>0</v>
      </c>
      <c r="K47" s="54">
        <f>Table3[[#This Row],[Residential Incentive Disbursements]]/'1.) CLM Reference'!$B$5</f>
        <v>0</v>
      </c>
      <c r="L47" s="53">
        <v>0</v>
      </c>
      <c r="M47" s="54">
        <f>Table3[[#This Row],[C&amp;I CLM $ Collected]]/'1.) CLM Reference'!$B$4</f>
        <v>0</v>
      </c>
      <c r="N47" s="53">
        <v>0</v>
      </c>
      <c r="O47" s="54">
        <f>Table3[[#This Row],[C&amp;I Incentive Disbursements]]/'1.) CLM Reference'!$B$5</f>
        <v>0</v>
      </c>
    </row>
    <row r="48" spans="1:15" s="1" customFormat="1" x14ac:dyDescent="0.35">
      <c r="A48" s="89" t="s">
        <v>91</v>
      </c>
      <c r="B48" s="100">
        <v>9013528100</v>
      </c>
      <c r="C48" s="89" t="s">
        <v>50</v>
      </c>
      <c r="D48" s="53">
        <f>Table3[[#This Row],[Residential CLM $ Collected]]+Table3[[#This Row],[C&amp;I CLM $ Collected]]</f>
        <v>226.90360000000001</v>
      </c>
      <c r="E48" s="54">
        <f>Table3[[#This Row],[CLM $ Collected ]]/'1.) CLM Reference'!$B$4</f>
        <v>2.1515871019448614E-6</v>
      </c>
      <c r="F48" s="53">
        <f>Table3[[#This Row],[Residential Incentive Disbursements]]+Table3[[#This Row],[C&amp;I Incentive Disbursements]]</f>
        <v>0</v>
      </c>
      <c r="G48" s="54">
        <f>Table3[[#This Row],[Incentive Disbursements]]/'1.) CLM Reference'!$B$5</f>
        <v>0</v>
      </c>
      <c r="H48" s="53">
        <v>226.90360000000001</v>
      </c>
      <c r="I48" s="54">
        <f>Table3[[#This Row],[Residential CLM $ Collected]]/'1.) CLM Reference'!$B$4</f>
        <v>2.1515871019448614E-6</v>
      </c>
      <c r="J48" s="53">
        <v>0</v>
      </c>
      <c r="K48" s="54">
        <f>Table3[[#This Row],[Residential Incentive Disbursements]]/'1.) CLM Reference'!$B$5</f>
        <v>0</v>
      </c>
      <c r="L48" s="53">
        <v>0</v>
      </c>
      <c r="M48" s="54">
        <f>Table3[[#This Row],[C&amp;I CLM $ Collected]]/'1.) CLM Reference'!$B$4</f>
        <v>0</v>
      </c>
      <c r="N48" s="53">
        <v>0</v>
      </c>
      <c r="O48" s="54">
        <f>Table3[[#This Row],[C&amp;I Incentive Disbursements]]/'1.) CLM Reference'!$B$5</f>
        <v>0</v>
      </c>
    </row>
    <row r="49" spans="1:15" s="1" customFormat="1" x14ac:dyDescent="0.35">
      <c r="A49" s="89" t="s">
        <v>91</v>
      </c>
      <c r="B49" s="100">
        <v>9013529100</v>
      </c>
      <c r="C49" s="89" t="s">
        <v>50</v>
      </c>
      <c r="D49" s="53">
        <f>Table3[[#This Row],[Residential CLM $ Collected]]+Table3[[#This Row],[C&amp;I CLM $ Collected]]</f>
        <v>114907.86105000001</v>
      </c>
      <c r="E49" s="54">
        <f>Table3[[#This Row],[CLM $ Collected ]]/'1.) CLM Reference'!$B$4</f>
        <v>1.089600481205465E-3</v>
      </c>
      <c r="F49" s="53">
        <f>Table3[[#This Row],[Residential Incentive Disbursements]]+Table3[[#This Row],[C&amp;I Incentive Disbursements]]</f>
        <v>238026.15</v>
      </c>
      <c r="G49" s="54">
        <f>Table3[[#This Row],[Incentive Disbursements]]/'1.) CLM Reference'!$B$5</f>
        <v>1.8149736635596787E-3</v>
      </c>
      <c r="H49" s="53">
        <v>98667.860750000007</v>
      </c>
      <c r="I49" s="54">
        <f>Table3[[#This Row],[Residential CLM $ Collected]]/'1.) CLM Reference'!$B$4</f>
        <v>9.3560655964115011E-4</v>
      </c>
      <c r="J49" s="53">
        <v>233666.15</v>
      </c>
      <c r="K49" s="54">
        <f>Table3[[#This Row],[Residential Incentive Disbursements]]/'1.) CLM Reference'!$B$5</f>
        <v>1.7817282190019266E-3</v>
      </c>
      <c r="L49" s="53">
        <v>16240.0003</v>
      </c>
      <c r="M49" s="54">
        <f>Table3[[#This Row],[C&amp;I CLM $ Collected]]/'1.) CLM Reference'!$B$4</f>
        <v>1.5399392156431488E-4</v>
      </c>
      <c r="N49" s="53">
        <v>4360</v>
      </c>
      <c r="O49" s="54">
        <f>Table3[[#This Row],[C&amp;I Incentive Disbursements]]/'1.) CLM Reference'!$B$5</f>
        <v>3.324544455775216E-5</v>
      </c>
    </row>
    <row r="50" spans="1:15" s="1" customFormat="1" x14ac:dyDescent="0.35">
      <c r="A50" s="89" t="s">
        <v>91</v>
      </c>
      <c r="B50" s="100">
        <v>9013530600</v>
      </c>
      <c r="C50" s="89" t="s">
        <v>50</v>
      </c>
      <c r="D50" s="53">
        <f>Table3[[#This Row],[Residential CLM $ Collected]]+Table3[[#This Row],[C&amp;I CLM $ Collected]]</f>
        <v>374.10579999999999</v>
      </c>
      <c r="E50" s="54">
        <f>Table3[[#This Row],[CLM $ Collected ]]/'1.) CLM Reference'!$B$4</f>
        <v>3.5474149111903204E-6</v>
      </c>
      <c r="F50" s="53">
        <f>Table3[[#This Row],[Residential Incentive Disbursements]]+Table3[[#This Row],[C&amp;I Incentive Disbursements]]</f>
        <v>0</v>
      </c>
      <c r="G50" s="54">
        <f>Table3[[#This Row],[Incentive Disbursements]]/'1.) CLM Reference'!$B$5</f>
        <v>0</v>
      </c>
      <c r="H50" s="53">
        <v>374.10579999999999</v>
      </c>
      <c r="I50" s="54">
        <f>Table3[[#This Row],[Residential CLM $ Collected]]/'1.) CLM Reference'!$B$4</f>
        <v>3.5474149111903204E-6</v>
      </c>
      <c r="J50" s="53">
        <v>0</v>
      </c>
      <c r="K50" s="54">
        <f>Table3[[#This Row],[Residential Incentive Disbursements]]/'1.) CLM Reference'!$B$5</f>
        <v>0</v>
      </c>
      <c r="L50" s="53">
        <v>0</v>
      </c>
      <c r="M50" s="54">
        <f>Table3[[#This Row],[C&amp;I CLM $ Collected]]/'1.) CLM Reference'!$B$4</f>
        <v>0</v>
      </c>
      <c r="N50" s="53">
        <v>0</v>
      </c>
      <c r="O50" s="54">
        <f>Table3[[#This Row],[C&amp;I Incentive Disbursements]]/'1.) CLM Reference'!$B$5</f>
        <v>0</v>
      </c>
    </row>
    <row r="51" spans="1:15" s="1" customFormat="1" x14ac:dyDescent="0.35">
      <c r="A51" s="89" t="s">
        <v>92</v>
      </c>
      <c r="B51" s="100">
        <v>9009184100</v>
      </c>
      <c r="C51" s="89" t="s">
        <v>56</v>
      </c>
      <c r="D51" s="53">
        <f>Table3[[#This Row],[Residential CLM $ Collected]]+Table3[[#This Row],[C&amp;I CLM $ Collected]]</f>
        <v>451068.79758999997</v>
      </c>
      <c r="E51" s="54">
        <f>Table3[[#This Row],[CLM $ Collected ]]/'1.) CLM Reference'!$B$4</f>
        <v>4.2772076202599752E-3</v>
      </c>
      <c r="F51" s="53">
        <f>Table3[[#This Row],[Residential Incentive Disbursements]]+Table3[[#This Row],[C&amp;I Incentive Disbursements]]</f>
        <v>669866.81999999995</v>
      </c>
      <c r="G51" s="54">
        <f>Table3[[#This Row],[Incentive Disbursements]]/'1.) CLM Reference'!$B$5</f>
        <v>5.1078028039880149E-3</v>
      </c>
      <c r="H51" s="53">
        <v>210193.49182</v>
      </c>
      <c r="I51" s="54">
        <f>Table3[[#This Row],[Residential CLM $ Collected]]/'1.) CLM Reference'!$B$4</f>
        <v>1.9931354368668665E-3</v>
      </c>
      <c r="J51" s="53">
        <v>146698.32999999999</v>
      </c>
      <c r="K51" s="54">
        <f>Table3[[#This Row],[Residential Incentive Disbursements]]/'1.) CLM Reference'!$B$5</f>
        <v>1.1185897240206031E-3</v>
      </c>
      <c r="L51" s="53">
        <v>240875.30577000001</v>
      </c>
      <c r="M51" s="54">
        <f>Table3[[#This Row],[C&amp;I CLM $ Collected]]/'1.) CLM Reference'!$B$4</f>
        <v>2.2840721833931091E-3</v>
      </c>
      <c r="N51" s="53">
        <v>523168.49</v>
      </c>
      <c r="O51" s="54">
        <f>Table3[[#This Row],[C&amp;I Incentive Disbursements]]/'1.) CLM Reference'!$B$5</f>
        <v>3.9892130799674113E-3</v>
      </c>
    </row>
    <row r="52" spans="1:15" s="1" customFormat="1" x14ac:dyDescent="0.35">
      <c r="A52" s="89" t="s">
        <v>92</v>
      </c>
      <c r="B52" s="100">
        <v>9009184200</v>
      </c>
      <c r="C52" s="89" t="s">
        <v>50</v>
      </c>
      <c r="D52" s="53">
        <f>Table3[[#This Row],[Residential CLM $ Collected]]+Table3[[#This Row],[C&amp;I CLM $ Collected]]</f>
        <v>48320.546259999996</v>
      </c>
      <c r="E52" s="54">
        <f>Table3[[#This Row],[CLM $ Collected ]]/'1.) CLM Reference'!$B$4</f>
        <v>4.5819398234292453E-4</v>
      </c>
      <c r="F52" s="53">
        <f>Table3[[#This Row],[Residential Incentive Disbursements]]+Table3[[#This Row],[C&amp;I Incentive Disbursements]]</f>
        <v>18282.169999999998</v>
      </c>
      <c r="G52" s="54">
        <f>Table3[[#This Row],[Incentive Disbursements]]/'1.) CLM Reference'!$B$5</f>
        <v>1.3940341035100911E-4</v>
      </c>
      <c r="H52" s="53">
        <v>48320.546259999996</v>
      </c>
      <c r="I52" s="54">
        <f>Table3[[#This Row],[Residential CLM $ Collected]]/'1.) CLM Reference'!$B$4</f>
        <v>4.5819398234292453E-4</v>
      </c>
      <c r="J52" s="53">
        <v>18282.169999999998</v>
      </c>
      <c r="K52" s="54">
        <f>Table3[[#This Row],[Residential Incentive Disbursements]]/'1.) CLM Reference'!$B$5</f>
        <v>1.3940341035100911E-4</v>
      </c>
      <c r="L52" s="53">
        <v>0</v>
      </c>
      <c r="M52" s="54">
        <f>Table3[[#This Row],[C&amp;I CLM $ Collected]]/'1.) CLM Reference'!$B$4</f>
        <v>0</v>
      </c>
      <c r="N52" s="53">
        <v>0</v>
      </c>
      <c r="O52" s="54">
        <f>Table3[[#This Row],[C&amp;I Incentive Disbursements]]/'1.) CLM Reference'!$B$5</f>
        <v>0</v>
      </c>
    </row>
    <row r="53" spans="1:15" s="1" customFormat="1" x14ac:dyDescent="0.35">
      <c r="A53" s="89" t="s">
        <v>92</v>
      </c>
      <c r="B53" s="100">
        <v>9009184300</v>
      </c>
      <c r="C53" s="89" t="s">
        <v>50</v>
      </c>
      <c r="D53" s="53">
        <f>Table3[[#This Row],[Residential CLM $ Collected]]+Table3[[#This Row],[C&amp;I CLM $ Collected]]</f>
        <v>58758.916399999995</v>
      </c>
      <c r="E53" s="54">
        <f>Table3[[#This Row],[CLM $ Collected ]]/'1.) CLM Reference'!$B$4</f>
        <v>5.5717461798973828E-4</v>
      </c>
      <c r="F53" s="53">
        <f>Table3[[#This Row],[Residential Incentive Disbursements]]+Table3[[#This Row],[C&amp;I Incentive Disbursements]]</f>
        <v>33943.79</v>
      </c>
      <c r="G53" s="54">
        <f>Table3[[#This Row],[Incentive Disbursements]]/'1.) CLM Reference'!$B$5</f>
        <v>2.5882485975343631E-4</v>
      </c>
      <c r="H53" s="53">
        <v>58732.252099999998</v>
      </c>
      <c r="I53" s="54">
        <f>Table3[[#This Row],[Residential CLM $ Collected]]/'1.) CLM Reference'!$B$4</f>
        <v>5.5692177685384453E-4</v>
      </c>
      <c r="J53" s="53">
        <v>33943.79</v>
      </c>
      <c r="K53" s="54">
        <f>Table3[[#This Row],[Residential Incentive Disbursements]]/'1.) CLM Reference'!$B$5</f>
        <v>2.5882485975343631E-4</v>
      </c>
      <c r="L53" s="53">
        <v>26.664300000000001</v>
      </c>
      <c r="M53" s="54">
        <f>Table3[[#This Row],[C&amp;I CLM $ Collected]]/'1.) CLM Reference'!$B$4</f>
        <v>2.5284113589378209E-7</v>
      </c>
      <c r="N53" s="53">
        <v>0</v>
      </c>
      <c r="O53" s="54">
        <f>Table3[[#This Row],[C&amp;I Incentive Disbursements]]/'1.) CLM Reference'!$B$5</f>
        <v>0</v>
      </c>
    </row>
    <row r="54" spans="1:15" s="1" customFormat="1" x14ac:dyDescent="0.35">
      <c r="A54" s="89" t="s">
        <v>92</v>
      </c>
      <c r="B54" s="100">
        <v>9009184400</v>
      </c>
      <c r="C54" s="89" t="s">
        <v>50</v>
      </c>
      <c r="D54" s="53">
        <f>Table3[[#This Row],[Residential CLM $ Collected]]+Table3[[#This Row],[C&amp;I CLM $ Collected]]</f>
        <v>51636.877099999998</v>
      </c>
      <c r="E54" s="54">
        <f>Table3[[#This Row],[CLM $ Collected ]]/'1.) CLM Reference'!$B$4</f>
        <v>4.8964070536153671E-4</v>
      </c>
      <c r="F54" s="53">
        <f>Table3[[#This Row],[Residential Incentive Disbursements]]+Table3[[#This Row],[C&amp;I Incentive Disbursements]]</f>
        <v>22740.37</v>
      </c>
      <c r="G54" s="54">
        <f>Table3[[#This Row],[Incentive Disbursements]]/'1.) CLM Reference'!$B$5</f>
        <v>1.7339763992150697E-4</v>
      </c>
      <c r="H54" s="53">
        <v>51636.877099999998</v>
      </c>
      <c r="I54" s="54">
        <f>Table3[[#This Row],[Residential CLM $ Collected]]/'1.) CLM Reference'!$B$4</f>
        <v>4.8964070536153671E-4</v>
      </c>
      <c r="J54" s="53">
        <v>22740.37</v>
      </c>
      <c r="K54" s="54">
        <f>Table3[[#This Row],[Residential Incentive Disbursements]]/'1.) CLM Reference'!$B$5</f>
        <v>1.7339763992150697E-4</v>
      </c>
      <c r="L54" s="53">
        <v>0</v>
      </c>
      <c r="M54" s="54">
        <f>Table3[[#This Row],[C&amp;I CLM $ Collected]]/'1.) CLM Reference'!$B$4</f>
        <v>0</v>
      </c>
      <c r="N54" s="53">
        <v>0</v>
      </c>
      <c r="O54" s="54">
        <f>Table3[[#This Row],[C&amp;I Incentive Disbursements]]/'1.) CLM Reference'!$B$5</f>
        <v>0</v>
      </c>
    </row>
    <row r="55" spans="1:15" s="1" customFormat="1" x14ac:dyDescent="0.35">
      <c r="A55" s="89" t="s">
        <v>92</v>
      </c>
      <c r="B55" s="100">
        <v>9009184500</v>
      </c>
      <c r="C55" s="89" t="s">
        <v>50</v>
      </c>
      <c r="D55" s="53">
        <f>Table3[[#This Row],[Residential CLM $ Collected]]+Table3[[#This Row],[C&amp;I CLM $ Collected]]</f>
        <v>34516.758800000003</v>
      </c>
      <c r="E55" s="54">
        <f>Table3[[#This Row],[CLM $ Collected ]]/'1.) CLM Reference'!$B$4</f>
        <v>3.2730116681719374E-4</v>
      </c>
      <c r="F55" s="53">
        <f>Table3[[#This Row],[Residential Incentive Disbursements]]+Table3[[#This Row],[C&amp;I Incentive Disbursements]]</f>
        <v>41736.15</v>
      </c>
      <c r="G55" s="54">
        <f>Table3[[#This Row],[Incentive Disbursements]]/'1.) CLM Reference'!$B$5</f>
        <v>3.1824239928418069E-4</v>
      </c>
      <c r="H55" s="53">
        <v>34478.635900000001</v>
      </c>
      <c r="I55" s="54">
        <f>Table3[[#This Row],[Residential CLM $ Collected]]/'1.) CLM Reference'!$B$4</f>
        <v>3.2693967083419152E-4</v>
      </c>
      <c r="J55" s="53">
        <v>41736.15</v>
      </c>
      <c r="K55" s="54">
        <f>Table3[[#This Row],[Residential Incentive Disbursements]]/'1.) CLM Reference'!$B$5</f>
        <v>3.1824239928418069E-4</v>
      </c>
      <c r="L55" s="53">
        <v>38.122900000000001</v>
      </c>
      <c r="M55" s="54">
        <f>Table3[[#This Row],[C&amp;I CLM $ Collected]]/'1.) CLM Reference'!$B$4</f>
        <v>3.6149598300218136E-7</v>
      </c>
      <c r="N55" s="53">
        <v>0</v>
      </c>
      <c r="O55" s="54">
        <f>Table3[[#This Row],[C&amp;I Incentive Disbursements]]/'1.) CLM Reference'!$B$5</f>
        <v>0</v>
      </c>
    </row>
    <row r="56" spans="1:15" s="1" customFormat="1" x14ac:dyDescent="0.35">
      <c r="A56" s="89" t="s">
        <v>92</v>
      </c>
      <c r="B56" s="100">
        <v>9009184600</v>
      </c>
      <c r="C56" s="89" t="s">
        <v>50</v>
      </c>
      <c r="D56" s="56">
        <f>Table3[[#This Row],[Residential CLM $ Collected]]+Table3[[#This Row],[C&amp;I CLM $ Collected]]</f>
        <v>52172.974750000001</v>
      </c>
      <c r="E56" s="57">
        <f>Table3[[#This Row],[CLM $ Collected ]]/'1.) CLM Reference'!$B$4</f>
        <v>4.9472418922482915E-4</v>
      </c>
      <c r="F56" s="56">
        <f>Table3[[#This Row],[Residential Incentive Disbursements]]+Table3[[#This Row],[C&amp;I Incentive Disbursements]]</f>
        <v>70879.73</v>
      </c>
      <c r="G56" s="57">
        <f>Table3[[#This Row],[Incentive Disbursements]]/'1.) CLM Reference'!$B$5</f>
        <v>5.4046516834482621E-4</v>
      </c>
      <c r="H56" s="53">
        <v>52172.974750000001</v>
      </c>
      <c r="I56" s="54">
        <f>Table3[[#This Row],[Residential CLM $ Collected]]/'1.) CLM Reference'!$B$4</f>
        <v>4.9472418922482915E-4</v>
      </c>
      <c r="J56" s="53">
        <v>70879.73</v>
      </c>
      <c r="K56" s="54">
        <f>Table3[[#This Row],[Residential Incentive Disbursements]]/'1.) CLM Reference'!$B$5</f>
        <v>5.4046516834482621E-4</v>
      </c>
      <c r="L56" s="53">
        <v>0</v>
      </c>
      <c r="M56" s="54">
        <f>Table3[[#This Row],[C&amp;I CLM $ Collected]]/'1.) CLM Reference'!$B$4</f>
        <v>0</v>
      </c>
      <c r="N56" s="53">
        <v>0</v>
      </c>
      <c r="O56" s="54">
        <f>Table3[[#This Row],[C&amp;I Incentive Disbursements]]/'1.) CLM Reference'!$B$5</f>
        <v>0</v>
      </c>
    </row>
    <row r="57" spans="1:15" s="1" customFormat="1" x14ac:dyDescent="0.35">
      <c r="A57" s="89" t="s">
        <v>92</v>
      </c>
      <c r="B57" s="100">
        <v>9009184700</v>
      </c>
      <c r="C57" s="89" t="s">
        <v>50</v>
      </c>
      <c r="D57" s="56">
        <f>Table3[[#This Row],[Residential CLM $ Collected]]+Table3[[#This Row],[C&amp;I CLM $ Collected]]</f>
        <v>82455.481400000004</v>
      </c>
      <c r="E57" s="57">
        <f>Table3[[#This Row],[CLM $ Collected ]]/'1.) CLM Reference'!$B$4</f>
        <v>7.8187455053553329E-4</v>
      </c>
      <c r="F57" s="56">
        <f>Table3[[#This Row],[Residential Incentive Disbursements]]+Table3[[#This Row],[C&amp;I Incentive Disbursements]]</f>
        <v>47546.02</v>
      </c>
      <c r="G57" s="57">
        <f>Table3[[#This Row],[Incentive Disbursements]]/'1.) CLM Reference'!$B$5</f>
        <v>3.625432504247191E-4</v>
      </c>
      <c r="H57" s="53">
        <v>82455.481400000004</v>
      </c>
      <c r="I57" s="54">
        <f>Table3[[#This Row],[Residential CLM $ Collected]]/'1.) CLM Reference'!$B$4</f>
        <v>7.8187455053553329E-4</v>
      </c>
      <c r="J57" s="53">
        <v>47546.02</v>
      </c>
      <c r="K57" s="54">
        <f>Table3[[#This Row],[Residential Incentive Disbursements]]/'1.) CLM Reference'!$B$5</f>
        <v>3.625432504247191E-4</v>
      </c>
      <c r="L57" s="53">
        <v>0</v>
      </c>
      <c r="M57" s="54">
        <f>Table3[[#This Row],[C&amp;I CLM $ Collected]]/'1.) CLM Reference'!$B$4</f>
        <v>0</v>
      </c>
      <c r="N57" s="53">
        <v>0</v>
      </c>
      <c r="O57" s="54">
        <f>Table3[[#This Row],[C&amp;I Incentive Disbursements]]/'1.) CLM Reference'!$B$5</f>
        <v>0</v>
      </c>
    </row>
    <row r="58" spans="1:15" s="1" customFormat="1" x14ac:dyDescent="0.35">
      <c r="A58" s="89" t="s">
        <v>93</v>
      </c>
      <c r="B58" s="100">
        <v>9005250100</v>
      </c>
      <c r="C58" s="89" t="s">
        <v>50</v>
      </c>
      <c r="D58" s="56">
        <f>Table3[[#This Row],[Residential CLM $ Collected]]+Table3[[#This Row],[C&amp;I CLM $ Collected]]</f>
        <v>63576.149999999994</v>
      </c>
      <c r="E58" s="57">
        <f>Table3[[#This Row],[CLM $ Collected ]]/'1.) CLM Reference'!$B$4</f>
        <v>6.0285347756188878E-4</v>
      </c>
      <c r="F58" s="56">
        <f>Table3[[#This Row],[Residential Incentive Disbursements]]+Table3[[#This Row],[C&amp;I Incentive Disbursements]]</f>
        <v>95145.41</v>
      </c>
      <c r="G58" s="57">
        <f>Table3[[#This Row],[Incentive Disbursements]]/'1.) CLM Reference'!$B$5</f>
        <v>7.2549345254119225E-4</v>
      </c>
      <c r="H58" s="53">
        <v>58095.276899999997</v>
      </c>
      <c r="I58" s="54">
        <f>Table3[[#This Row],[Residential CLM $ Collected]]/'1.) CLM Reference'!$B$4</f>
        <v>5.508817333085735E-4</v>
      </c>
      <c r="J58" s="53">
        <v>93945.41</v>
      </c>
      <c r="K58" s="54">
        <f>Table3[[#This Row],[Residential Incentive Disbursements]]/'1.) CLM Reference'!$B$5</f>
        <v>7.1634333018584756E-4</v>
      </c>
      <c r="L58" s="53">
        <v>5480.8730999999998</v>
      </c>
      <c r="M58" s="54">
        <f>Table3[[#This Row],[C&amp;I CLM $ Collected]]/'1.) CLM Reference'!$B$4</f>
        <v>5.1971744253315275E-5</v>
      </c>
      <c r="N58" s="53">
        <v>1200</v>
      </c>
      <c r="O58" s="54">
        <f>Table3[[#This Row],[C&amp;I Incentive Disbursements]]/'1.) CLM Reference'!$B$5</f>
        <v>9.150122355344632E-6</v>
      </c>
    </row>
    <row r="59" spans="1:15" s="1" customFormat="1" x14ac:dyDescent="0.35">
      <c r="A59" s="89" t="s">
        <v>93</v>
      </c>
      <c r="B59" s="100">
        <v>9005268100</v>
      </c>
      <c r="C59" s="89" t="s">
        <v>50</v>
      </c>
      <c r="D59" s="56">
        <f>Table3[[#This Row],[Residential CLM $ Collected]]+Table3[[#This Row],[C&amp;I CLM $ Collected]]</f>
        <v>845.82169999999996</v>
      </c>
      <c r="E59" s="57">
        <f>Table3[[#This Row],[CLM $ Collected ]]/'1.) CLM Reference'!$B$4</f>
        <v>8.0204062882434485E-6</v>
      </c>
      <c r="F59" s="56">
        <f>Table3[[#This Row],[Residential Incentive Disbursements]]+Table3[[#This Row],[C&amp;I Incentive Disbursements]]</f>
        <v>0</v>
      </c>
      <c r="G59" s="57">
        <f>Table3[[#This Row],[Incentive Disbursements]]/'1.) CLM Reference'!$B$5</f>
        <v>0</v>
      </c>
      <c r="H59" s="53">
        <v>845.82169999999996</v>
      </c>
      <c r="I59" s="54">
        <f>Table3[[#This Row],[Residential CLM $ Collected]]/'1.) CLM Reference'!$B$4</f>
        <v>8.0204062882434485E-6</v>
      </c>
      <c r="J59" s="53">
        <v>0</v>
      </c>
      <c r="K59" s="54">
        <f>Table3[[#This Row],[Residential Incentive Disbursements]]/'1.) CLM Reference'!$B$5</f>
        <v>0</v>
      </c>
      <c r="L59" s="53">
        <v>0</v>
      </c>
      <c r="M59" s="54">
        <f>Table3[[#This Row],[C&amp;I CLM $ Collected]]/'1.) CLM Reference'!$B$4</f>
        <v>0</v>
      </c>
      <c r="N59" s="53">
        <v>0</v>
      </c>
      <c r="O59" s="54">
        <f>Table3[[#This Row],[C&amp;I Incentive Disbursements]]/'1.) CLM Reference'!$B$5</f>
        <v>0</v>
      </c>
    </row>
    <row r="60" spans="1:15" s="1" customFormat="1" x14ac:dyDescent="0.35">
      <c r="A60" s="89" t="s">
        <v>94</v>
      </c>
      <c r="B60" s="100">
        <v>9003405100</v>
      </c>
      <c r="C60" s="89" t="s">
        <v>50</v>
      </c>
      <c r="D60" s="56">
        <f>Table3[[#This Row],[Residential CLM $ Collected]]+Table3[[#This Row],[C&amp;I CLM $ Collected]]</f>
        <v>622325.77263000002</v>
      </c>
      <c r="E60" s="57">
        <f>Table3[[#This Row],[CLM $ Collected ]]/'1.) CLM Reference'!$B$4</f>
        <v>5.9011320472596223E-3</v>
      </c>
      <c r="F60" s="56">
        <f>Table3[[#This Row],[Residential Incentive Disbursements]]+Table3[[#This Row],[C&amp;I Incentive Disbursements]]</f>
        <v>927294.08000000007</v>
      </c>
      <c r="G60" s="57">
        <f>Table3[[#This Row],[Incentive Disbursements]]/'1.) CLM Reference'!$B$5</f>
        <v>7.0707119094889446E-3</v>
      </c>
      <c r="H60" s="53">
        <v>342237.44112999999</v>
      </c>
      <c r="I60" s="54">
        <f>Table3[[#This Row],[Residential CLM $ Collected]]/'1.) CLM Reference'!$B$4</f>
        <v>3.2452268899123759E-3</v>
      </c>
      <c r="J60" s="53">
        <v>662153.27</v>
      </c>
      <c r="K60" s="54">
        <f>Table3[[#This Row],[Residential Incentive Disbursements]]/'1.) CLM Reference'!$B$5</f>
        <v>5.048986198742958E-3</v>
      </c>
      <c r="L60" s="53">
        <v>280088.33150000003</v>
      </c>
      <c r="M60" s="54">
        <f>Table3[[#This Row],[C&amp;I CLM $ Collected]]/'1.) CLM Reference'!$B$4</f>
        <v>2.6559051573472468E-3</v>
      </c>
      <c r="N60" s="53">
        <v>265140.81</v>
      </c>
      <c r="O60" s="54">
        <f>Table3[[#This Row],[C&amp;I Incentive Disbursements]]/'1.) CLM Reference'!$B$5</f>
        <v>2.0217257107459862E-3</v>
      </c>
    </row>
    <row r="61" spans="1:15" s="1" customFormat="1" x14ac:dyDescent="0.35">
      <c r="A61" s="89" t="s">
        <v>94</v>
      </c>
      <c r="B61" s="100">
        <v>9003405200</v>
      </c>
      <c r="C61" s="89" t="s">
        <v>50</v>
      </c>
      <c r="D61" s="56">
        <f>Table3[[#This Row],[Residential CLM $ Collected]]+Table3[[#This Row],[C&amp;I CLM $ Collected]]</f>
        <v>60248.677499999998</v>
      </c>
      <c r="E61" s="57">
        <f>Table3[[#This Row],[CLM $ Collected ]]/'1.) CLM Reference'!$B$4</f>
        <v>5.7130110504300324E-4</v>
      </c>
      <c r="F61" s="56">
        <f>Table3[[#This Row],[Residential Incentive Disbursements]]+Table3[[#This Row],[C&amp;I Incentive Disbursements]]</f>
        <v>182157.84</v>
      </c>
      <c r="G61" s="57">
        <f>Table3[[#This Row],[Incentive Disbursements]]/'1.) CLM Reference'!$B$5</f>
        <v>1.3889721033210755E-3</v>
      </c>
      <c r="H61" s="53">
        <v>60248.677499999998</v>
      </c>
      <c r="I61" s="54">
        <f>Table3[[#This Row],[Residential CLM $ Collected]]/'1.) CLM Reference'!$B$4</f>
        <v>5.7130110504300324E-4</v>
      </c>
      <c r="J61" s="53">
        <v>182157.84</v>
      </c>
      <c r="K61" s="54">
        <f>Table3[[#This Row],[Residential Incentive Disbursements]]/'1.) CLM Reference'!$B$5</f>
        <v>1.3889721033210755E-3</v>
      </c>
      <c r="L61" s="53">
        <v>0</v>
      </c>
      <c r="M61" s="54">
        <f>Table3[[#This Row],[C&amp;I CLM $ Collected]]/'1.) CLM Reference'!$B$4</f>
        <v>0</v>
      </c>
      <c r="N61" s="53">
        <v>0</v>
      </c>
      <c r="O61" s="54">
        <f>Table3[[#This Row],[C&amp;I Incentive Disbursements]]/'1.) CLM Reference'!$B$5</f>
        <v>0</v>
      </c>
    </row>
    <row r="62" spans="1:15" s="1" customFormat="1" x14ac:dyDescent="0.35">
      <c r="A62" s="89" t="s">
        <v>94</v>
      </c>
      <c r="B62" s="100">
        <v>9003405300</v>
      </c>
      <c r="C62" s="89" t="s">
        <v>50</v>
      </c>
      <c r="D62" s="56">
        <f>Table3[[#This Row],[Residential CLM $ Collected]]+Table3[[#This Row],[C&amp;I CLM $ Collected]]</f>
        <v>76294.639500000005</v>
      </c>
      <c r="E62" s="57">
        <f>Table3[[#This Row],[CLM $ Collected ]]/'1.) CLM Reference'!$B$4</f>
        <v>7.2345508090542843E-4</v>
      </c>
      <c r="F62" s="56">
        <f>Table3[[#This Row],[Residential Incentive Disbursements]]+Table3[[#This Row],[C&amp;I Incentive Disbursements]]</f>
        <v>151035.84</v>
      </c>
      <c r="G62" s="57">
        <f>Table3[[#This Row],[Incentive Disbursements]]/'1.) CLM Reference'!$B$5</f>
        <v>1.1516636800352124E-3</v>
      </c>
      <c r="H62" s="53">
        <v>76294.639500000005</v>
      </c>
      <c r="I62" s="54">
        <f>Table3[[#This Row],[Residential CLM $ Collected]]/'1.) CLM Reference'!$B$4</f>
        <v>7.2345508090542843E-4</v>
      </c>
      <c r="J62" s="53">
        <v>151035.84</v>
      </c>
      <c r="K62" s="54">
        <f>Table3[[#This Row],[Residential Incentive Disbursements]]/'1.) CLM Reference'!$B$5</f>
        <v>1.1516636800352124E-3</v>
      </c>
      <c r="L62" s="53">
        <v>0</v>
      </c>
      <c r="M62" s="54">
        <f>Table3[[#This Row],[C&amp;I CLM $ Collected]]/'1.) CLM Reference'!$B$4</f>
        <v>0</v>
      </c>
      <c r="N62" s="53">
        <v>0</v>
      </c>
      <c r="O62" s="54">
        <f>Table3[[#This Row],[C&amp;I Incentive Disbursements]]/'1.) CLM Reference'!$B$5</f>
        <v>0</v>
      </c>
    </row>
    <row r="63" spans="1:15" s="1" customFormat="1" x14ac:dyDescent="0.35">
      <c r="A63" s="89" t="s">
        <v>94</v>
      </c>
      <c r="B63" s="100">
        <v>9003405401</v>
      </c>
      <c r="C63" s="89" t="s">
        <v>50</v>
      </c>
      <c r="D63" s="56">
        <f>Table3[[#This Row],[Residential CLM $ Collected]]+Table3[[#This Row],[C&amp;I CLM $ Collected]]</f>
        <v>48595.5357</v>
      </c>
      <c r="E63" s="57">
        <f>Table3[[#This Row],[CLM $ Collected ]]/'1.) CLM Reference'!$B$4</f>
        <v>4.608015378522908E-4</v>
      </c>
      <c r="F63" s="56">
        <f>Table3[[#This Row],[Residential Incentive Disbursements]]+Table3[[#This Row],[C&amp;I Incentive Disbursements]]</f>
        <v>111502.35</v>
      </c>
      <c r="G63" s="57">
        <f>Table3[[#This Row],[Incentive Disbursements]]/'1.) CLM Reference'!$B$5</f>
        <v>8.5021678784038461E-4</v>
      </c>
      <c r="H63" s="53">
        <v>48595.5357</v>
      </c>
      <c r="I63" s="54">
        <f>Table3[[#This Row],[Residential CLM $ Collected]]/'1.) CLM Reference'!$B$4</f>
        <v>4.608015378522908E-4</v>
      </c>
      <c r="J63" s="53">
        <v>111502.35</v>
      </c>
      <c r="K63" s="54">
        <f>Table3[[#This Row],[Residential Incentive Disbursements]]/'1.) CLM Reference'!$B$5</f>
        <v>8.5021678784038461E-4</v>
      </c>
      <c r="L63" s="53">
        <v>0</v>
      </c>
      <c r="M63" s="54">
        <f>Table3[[#This Row],[C&amp;I CLM $ Collected]]/'1.) CLM Reference'!$B$4</f>
        <v>0</v>
      </c>
      <c r="N63" s="53">
        <v>0</v>
      </c>
      <c r="O63" s="54">
        <f>Table3[[#This Row],[C&amp;I Incentive Disbursements]]/'1.) CLM Reference'!$B$5</f>
        <v>0</v>
      </c>
    </row>
    <row r="64" spans="1:15" s="1" customFormat="1" x14ac:dyDescent="0.35">
      <c r="A64" s="89" t="s">
        <v>94</v>
      </c>
      <c r="B64" s="100">
        <v>9003405402</v>
      </c>
      <c r="C64" s="89" t="s">
        <v>50</v>
      </c>
      <c r="D64" s="56">
        <f>Table3[[#This Row],[Residential CLM $ Collected]]+Table3[[#This Row],[C&amp;I CLM $ Collected]]</f>
        <v>60152.223859999998</v>
      </c>
      <c r="E64" s="57">
        <f>Table3[[#This Row],[CLM $ Collected ]]/'1.) CLM Reference'!$B$4</f>
        <v>5.7038649457512324E-4</v>
      </c>
      <c r="F64" s="56">
        <f>Table3[[#This Row],[Residential Incentive Disbursements]]+Table3[[#This Row],[C&amp;I Incentive Disbursements]]</f>
        <v>63059.17</v>
      </c>
      <c r="G64" s="57">
        <f>Table3[[#This Row],[Incentive Disbursements]]/'1.) CLM Reference'!$B$5</f>
        <v>4.8083260093873122E-4</v>
      </c>
      <c r="H64" s="53">
        <v>60117.768559999997</v>
      </c>
      <c r="I64" s="54">
        <f>Table3[[#This Row],[Residential CLM $ Collected]]/'1.) CLM Reference'!$B$4</f>
        <v>5.7005977618425753E-4</v>
      </c>
      <c r="J64" s="53">
        <v>63059.17</v>
      </c>
      <c r="K64" s="54">
        <f>Table3[[#This Row],[Residential Incentive Disbursements]]/'1.) CLM Reference'!$B$5</f>
        <v>4.8083260093873122E-4</v>
      </c>
      <c r="L64" s="53">
        <v>34.455300000000001</v>
      </c>
      <c r="M64" s="54">
        <f>Table3[[#This Row],[C&amp;I CLM $ Collected]]/'1.) CLM Reference'!$B$4</f>
        <v>3.2671839086572796E-7</v>
      </c>
      <c r="N64" s="53">
        <v>0</v>
      </c>
      <c r="O64" s="54">
        <f>Table3[[#This Row],[C&amp;I Incentive Disbursements]]/'1.) CLM Reference'!$B$5</f>
        <v>0</v>
      </c>
    </row>
    <row r="65" spans="1:15" s="1" customFormat="1" x14ac:dyDescent="0.35">
      <c r="A65" s="89" t="s">
        <v>94</v>
      </c>
      <c r="B65" s="100">
        <v>9003405500</v>
      </c>
      <c r="C65" s="89" t="s">
        <v>50</v>
      </c>
      <c r="D65" s="56">
        <f>Table3[[#This Row],[Residential CLM $ Collected]]+Table3[[#This Row],[C&amp;I CLM $ Collected]]</f>
        <v>71436.442200000005</v>
      </c>
      <c r="E65" s="57">
        <f>Table3[[#This Row],[CLM $ Collected ]]/'1.) CLM Reference'!$B$4</f>
        <v>6.7738778779336082E-4</v>
      </c>
      <c r="F65" s="56">
        <f>Table3[[#This Row],[Residential Incentive Disbursements]]+Table3[[#This Row],[C&amp;I Incentive Disbursements]]</f>
        <v>75161</v>
      </c>
      <c r="G65" s="57">
        <f>Table3[[#This Row],[Incentive Disbursements]]/'1.) CLM Reference'!$B$5</f>
        <v>5.7311028862504817E-4</v>
      </c>
      <c r="H65" s="53">
        <v>71436.442200000005</v>
      </c>
      <c r="I65" s="54">
        <f>Table3[[#This Row],[Residential CLM $ Collected]]/'1.) CLM Reference'!$B$4</f>
        <v>6.7738778779336082E-4</v>
      </c>
      <c r="J65" s="53">
        <v>75161</v>
      </c>
      <c r="K65" s="54">
        <f>Table3[[#This Row],[Residential Incentive Disbursements]]/'1.) CLM Reference'!$B$5</f>
        <v>5.7311028862504817E-4</v>
      </c>
      <c r="L65" s="53">
        <v>0</v>
      </c>
      <c r="M65" s="54">
        <f>Table3[[#This Row],[C&amp;I CLM $ Collected]]/'1.) CLM Reference'!$B$4</f>
        <v>0</v>
      </c>
      <c r="N65" s="53">
        <v>0</v>
      </c>
      <c r="O65" s="54">
        <f>Table3[[#This Row],[C&amp;I Incentive Disbursements]]/'1.) CLM Reference'!$B$5</f>
        <v>0</v>
      </c>
    </row>
    <row r="66" spans="1:15" s="1" customFormat="1" x14ac:dyDescent="0.35">
      <c r="A66" s="89" t="s">
        <v>94</v>
      </c>
      <c r="B66" s="100">
        <v>9003405600</v>
      </c>
      <c r="C66" s="89" t="s">
        <v>50</v>
      </c>
      <c r="D66" s="56">
        <f>Table3[[#This Row],[Residential CLM $ Collected]]+Table3[[#This Row],[C&amp;I CLM $ Collected]]</f>
        <v>96052.66638000001</v>
      </c>
      <c r="E66" s="57">
        <f>Table3[[#This Row],[CLM $ Collected ]]/'1.) CLM Reference'!$B$4</f>
        <v>9.1080828197798907E-4</v>
      </c>
      <c r="F66" s="56">
        <f>Table3[[#This Row],[Residential Incentive Disbursements]]+Table3[[#This Row],[C&amp;I Incentive Disbursements]]</f>
        <v>132322.38</v>
      </c>
      <c r="G66" s="57">
        <f>Table3[[#This Row],[Incentive Disbursements]]/'1.) CLM Reference'!$B$5</f>
        <v>1.0089716394586729E-3</v>
      </c>
      <c r="H66" s="53">
        <v>95983.920080000011</v>
      </c>
      <c r="I66" s="54">
        <f>Table3[[#This Row],[Residential CLM $ Collected]]/'1.) CLM Reference'!$B$4</f>
        <v>9.1015640315197477E-4</v>
      </c>
      <c r="J66" s="53">
        <v>132322.38</v>
      </c>
      <c r="K66" s="54">
        <f>Table3[[#This Row],[Residential Incentive Disbursements]]/'1.) CLM Reference'!$B$5</f>
        <v>1.0089716394586729E-3</v>
      </c>
      <c r="L66" s="53">
        <v>68.746300000000005</v>
      </c>
      <c r="M66" s="54">
        <f>Table3[[#This Row],[C&amp;I CLM $ Collected]]/'1.) CLM Reference'!$B$4</f>
        <v>6.518788260143605E-7</v>
      </c>
      <c r="N66" s="53">
        <v>0</v>
      </c>
      <c r="O66" s="54">
        <f>Table3[[#This Row],[C&amp;I Incentive Disbursements]]/'1.) CLM Reference'!$B$5</f>
        <v>0</v>
      </c>
    </row>
    <row r="67" spans="1:15" s="1" customFormat="1" x14ac:dyDescent="0.35">
      <c r="A67" s="89" t="s">
        <v>94</v>
      </c>
      <c r="B67" s="100">
        <v>9003405700</v>
      </c>
      <c r="C67" s="89" t="s">
        <v>50</v>
      </c>
      <c r="D67" s="56">
        <f>Table3[[#This Row],[Residential CLM $ Collected]]+Table3[[#This Row],[C&amp;I CLM $ Collected]]</f>
        <v>25757.183799999999</v>
      </c>
      <c r="E67" s="57">
        <f>Table3[[#This Row],[CLM $ Collected ]]/'1.) CLM Reference'!$B$4</f>
        <v>2.4423951160978995E-4</v>
      </c>
      <c r="F67" s="56">
        <f>Table3[[#This Row],[Residential Incentive Disbursements]]+Table3[[#This Row],[C&amp;I Incentive Disbursements]]</f>
        <v>91200.55</v>
      </c>
      <c r="G67" s="57">
        <f>Table3[[#This Row],[Incentive Disbursements]]/'1.) CLM Reference'!$B$5</f>
        <v>6.9541349281227155E-4</v>
      </c>
      <c r="H67" s="53">
        <v>25744.792399999998</v>
      </c>
      <c r="I67" s="54">
        <f>Table3[[#This Row],[Residential CLM $ Collected]]/'1.) CLM Reference'!$B$4</f>
        <v>2.4412201159473932E-4</v>
      </c>
      <c r="J67" s="53">
        <v>91200.55</v>
      </c>
      <c r="K67" s="54">
        <f>Table3[[#This Row],[Residential Incentive Disbursements]]/'1.) CLM Reference'!$B$5</f>
        <v>6.9541349281227155E-4</v>
      </c>
      <c r="L67" s="53">
        <v>12.391400000000001</v>
      </c>
      <c r="M67" s="54">
        <f>Table3[[#This Row],[C&amp;I CLM $ Collected]]/'1.) CLM Reference'!$B$4</f>
        <v>1.1750001505061866E-7</v>
      </c>
      <c r="N67" s="53">
        <v>0</v>
      </c>
      <c r="O67" s="54">
        <f>Table3[[#This Row],[C&amp;I Incentive Disbursements]]/'1.) CLM Reference'!$B$5</f>
        <v>0</v>
      </c>
    </row>
    <row r="68" spans="1:15" s="1" customFormat="1" x14ac:dyDescent="0.35">
      <c r="A68" s="89" t="s">
        <v>94</v>
      </c>
      <c r="B68" s="100">
        <v>9003405800</v>
      </c>
      <c r="C68" s="89" t="s">
        <v>50</v>
      </c>
      <c r="D68" s="56">
        <f>Table3[[#This Row],[Residential CLM $ Collected]]+Table3[[#This Row],[C&amp;I CLM $ Collected]]</f>
        <v>115043.6179</v>
      </c>
      <c r="E68" s="57">
        <f>Table3[[#This Row],[CLM $ Collected ]]/'1.) CLM Reference'!$B$4</f>
        <v>1.0908877798091921E-3</v>
      </c>
      <c r="F68" s="56">
        <f>Table3[[#This Row],[Residential Incentive Disbursements]]+Table3[[#This Row],[C&amp;I Incentive Disbursements]]</f>
        <v>162765.82</v>
      </c>
      <c r="G68" s="57">
        <f>Table3[[#This Row],[Incentive Disbursements]]/'1.) CLM Reference'!$B$5</f>
        <v>1.2411059735566669E-3</v>
      </c>
      <c r="H68" s="53">
        <v>115043.6179</v>
      </c>
      <c r="I68" s="54">
        <f>Table3[[#This Row],[Residential CLM $ Collected]]/'1.) CLM Reference'!$B$4</f>
        <v>1.0908877798091921E-3</v>
      </c>
      <c r="J68" s="53">
        <v>162765.82</v>
      </c>
      <c r="K68" s="54">
        <f>Table3[[#This Row],[Residential Incentive Disbursements]]/'1.) CLM Reference'!$B$5</f>
        <v>1.2411059735566669E-3</v>
      </c>
      <c r="L68" s="53">
        <v>0</v>
      </c>
      <c r="M68" s="54">
        <f>Table3[[#This Row],[C&amp;I CLM $ Collected]]/'1.) CLM Reference'!$B$4</f>
        <v>0</v>
      </c>
      <c r="N68" s="53">
        <v>0</v>
      </c>
      <c r="O68" s="54">
        <f>Table3[[#This Row],[C&amp;I Incentive Disbursements]]/'1.) CLM Reference'!$B$5</f>
        <v>0</v>
      </c>
    </row>
    <row r="69" spans="1:15" s="1" customFormat="1" x14ac:dyDescent="0.35">
      <c r="A69" s="89" t="s">
        <v>94</v>
      </c>
      <c r="B69" s="100">
        <v>9003405900</v>
      </c>
      <c r="C69" s="89" t="s">
        <v>50</v>
      </c>
      <c r="D69" s="56">
        <f>Table3[[#This Row],[Residential CLM $ Collected]]+Table3[[#This Row],[C&amp;I CLM $ Collected]]</f>
        <v>67234.331900000005</v>
      </c>
      <c r="E69" s="57">
        <f>Table3[[#This Row],[CLM $ Collected ]]/'1.) CLM Reference'!$B$4</f>
        <v>6.3754176365610757E-4</v>
      </c>
      <c r="F69" s="56">
        <f>Table3[[#This Row],[Residential Incentive Disbursements]]+Table3[[#This Row],[C&amp;I Incentive Disbursements]]</f>
        <v>143742.84</v>
      </c>
      <c r="G69" s="57">
        <f>Table3[[#This Row],[Incentive Disbursements]]/'1.) CLM Reference'!$B$5</f>
        <v>1.0960538114206054E-3</v>
      </c>
      <c r="H69" s="53">
        <v>67234.331900000005</v>
      </c>
      <c r="I69" s="54">
        <f>Table3[[#This Row],[Residential CLM $ Collected]]/'1.) CLM Reference'!$B$4</f>
        <v>6.3754176365610757E-4</v>
      </c>
      <c r="J69" s="53">
        <v>143742.84</v>
      </c>
      <c r="K69" s="54">
        <f>Table3[[#This Row],[Residential Incentive Disbursements]]/'1.) CLM Reference'!$B$5</f>
        <v>1.0960538114206054E-3</v>
      </c>
      <c r="L69" s="53">
        <v>0</v>
      </c>
      <c r="M69" s="54">
        <f>Table3[[#This Row],[C&amp;I CLM $ Collected]]/'1.) CLM Reference'!$B$4</f>
        <v>0</v>
      </c>
      <c r="N69" s="53">
        <v>0</v>
      </c>
      <c r="O69" s="54">
        <f>Table3[[#This Row],[C&amp;I Incentive Disbursements]]/'1.) CLM Reference'!$B$5</f>
        <v>0</v>
      </c>
    </row>
    <row r="70" spans="1:15" s="1" customFormat="1" x14ac:dyDescent="0.35">
      <c r="A70" s="89" t="s">
        <v>94</v>
      </c>
      <c r="B70" s="100">
        <v>9003406001</v>
      </c>
      <c r="C70" s="89" t="s">
        <v>50</v>
      </c>
      <c r="D70" s="56">
        <f>Table3[[#This Row],[Residential CLM $ Collected]]+Table3[[#This Row],[C&amp;I CLM $ Collected]]</f>
        <v>47556.238559999998</v>
      </c>
      <c r="E70" s="57">
        <f>Table3[[#This Row],[CLM $ Collected ]]/'1.) CLM Reference'!$B$4</f>
        <v>4.5094652311690459E-4</v>
      </c>
      <c r="F70" s="56">
        <f>Table3[[#This Row],[Residential Incentive Disbursements]]+Table3[[#This Row],[C&amp;I Incentive Disbursements]]</f>
        <v>97326.2</v>
      </c>
      <c r="G70" s="57">
        <f>Table3[[#This Row],[Incentive Disbursements]]/'1.) CLM Reference'!$B$5</f>
        <v>7.4212219865061886E-4</v>
      </c>
      <c r="H70" s="53">
        <v>47556.238559999998</v>
      </c>
      <c r="I70" s="54">
        <f>Table3[[#This Row],[Residential CLM $ Collected]]/'1.) CLM Reference'!$B$4</f>
        <v>4.5094652311690459E-4</v>
      </c>
      <c r="J70" s="53">
        <v>97326.2</v>
      </c>
      <c r="K70" s="54">
        <f>Table3[[#This Row],[Residential Incentive Disbursements]]/'1.) CLM Reference'!$B$5</f>
        <v>7.4212219865061886E-4</v>
      </c>
      <c r="L70" s="53">
        <v>0</v>
      </c>
      <c r="M70" s="54">
        <f>Table3[[#This Row],[C&amp;I CLM $ Collected]]/'1.) CLM Reference'!$B$4</f>
        <v>0</v>
      </c>
      <c r="N70" s="53">
        <v>0</v>
      </c>
      <c r="O70" s="54">
        <f>Table3[[#This Row],[C&amp;I Incentive Disbursements]]/'1.) CLM Reference'!$B$5</f>
        <v>0</v>
      </c>
    </row>
    <row r="71" spans="1:15" s="1" customFormat="1" x14ac:dyDescent="0.35">
      <c r="A71" s="89" t="s">
        <v>94</v>
      </c>
      <c r="B71" s="100">
        <v>9003406002</v>
      </c>
      <c r="C71" s="89" t="s">
        <v>50</v>
      </c>
      <c r="D71" s="56">
        <f>Table3[[#This Row],[Residential CLM $ Collected]]+Table3[[#This Row],[C&amp;I CLM $ Collected]]</f>
        <v>70464.090949999998</v>
      </c>
      <c r="E71" s="57">
        <f>Table3[[#This Row],[CLM $ Collected ]]/'1.) CLM Reference'!$B$4</f>
        <v>6.6816757970472758E-4</v>
      </c>
      <c r="F71" s="56">
        <f>Table3[[#This Row],[Residential Incentive Disbursements]]+Table3[[#This Row],[C&amp;I Incentive Disbursements]]</f>
        <v>151166.32999999999</v>
      </c>
      <c r="G71" s="57">
        <f>Table3[[#This Row],[Incentive Disbursements]]/'1.) CLM Reference'!$B$5</f>
        <v>1.1526586795903365E-3</v>
      </c>
      <c r="H71" s="53">
        <v>70464.090949999998</v>
      </c>
      <c r="I71" s="54">
        <f>Table3[[#This Row],[Residential CLM $ Collected]]/'1.) CLM Reference'!$B$4</f>
        <v>6.6816757970472758E-4</v>
      </c>
      <c r="J71" s="53">
        <v>151166.32999999999</v>
      </c>
      <c r="K71" s="54">
        <f>Table3[[#This Row],[Residential Incentive Disbursements]]/'1.) CLM Reference'!$B$5</f>
        <v>1.1526586795903365E-3</v>
      </c>
      <c r="L71" s="53">
        <v>0</v>
      </c>
      <c r="M71" s="54">
        <f>Table3[[#This Row],[C&amp;I CLM $ Collected]]/'1.) CLM Reference'!$B$4</f>
        <v>0</v>
      </c>
      <c r="N71" s="53">
        <v>0</v>
      </c>
      <c r="O71" s="54">
        <f>Table3[[#This Row],[C&amp;I Incentive Disbursements]]/'1.) CLM Reference'!$B$5</f>
        <v>0</v>
      </c>
    </row>
    <row r="72" spans="1:15" s="1" customFormat="1" x14ac:dyDescent="0.35">
      <c r="A72" s="89" t="s">
        <v>94</v>
      </c>
      <c r="B72" s="100">
        <v>9003406100</v>
      </c>
      <c r="C72" s="89" t="s">
        <v>50</v>
      </c>
      <c r="D72" s="56">
        <f>Table3[[#This Row],[Residential CLM $ Collected]]+Table3[[#This Row],[C&amp;I CLM $ Collected]]</f>
        <v>45266.086300000003</v>
      </c>
      <c r="E72" s="57">
        <f>Table3[[#This Row],[CLM $ Collected ]]/'1.) CLM Reference'!$B$4</f>
        <v>4.2923041960816403E-4</v>
      </c>
      <c r="F72" s="56">
        <f>Table3[[#This Row],[Residential Incentive Disbursements]]+Table3[[#This Row],[C&amp;I Incentive Disbursements]]</f>
        <v>36202.639999999999</v>
      </c>
      <c r="G72" s="57">
        <f>Table3[[#This Row],[Incentive Disbursements]]/'1.) CLM Reference'!$B$5</f>
        <v>2.7604882132207815E-4</v>
      </c>
      <c r="H72" s="53">
        <v>45266.086300000003</v>
      </c>
      <c r="I72" s="54">
        <f>Table3[[#This Row],[Residential CLM $ Collected]]/'1.) CLM Reference'!$B$4</f>
        <v>4.2923041960816403E-4</v>
      </c>
      <c r="J72" s="53">
        <v>36202.639999999999</v>
      </c>
      <c r="K72" s="54">
        <f>Table3[[#This Row],[Residential Incentive Disbursements]]/'1.) CLM Reference'!$B$5</f>
        <v>2.7604882132207815E-4</v>
      </c>
      <c r="L72" s="53">
        <v>0</v>
      </c>
      <c r="M72" s="54">
        <f>Table3[[#This Row],[C&amp;I CLM $ Collected]]/'1.) CLM Reference'!$B$4</f>
        <v>0</v>
      </c>
      <c r="N72" s="53">
        <v>0</v>
      </c>
      <c r="O72" s="54">
        <f>Table3[[#This Row],[C&amp;I Incentive Disbursements]]/'1.) CLM Reference'!$B$5</f>
        <v>0</v>
      </c>
    </row>
    <row r="73" spans="1:15" s="1" customFormat="1" x14ac:dyDescent="0.35">
      <c r="A73" s="89" t="s">
        <v>94</v>
      </c>
      <c r="B73" s="100">
        <v>9003410101</v>
      </c>
      <c r="C73" s="89" t="s">
        <v>50</v>
      </c>
      <c r="D73" s="56">
        <f>Table3[[#This Row],[Residential CLM $ Collected]]+Table3[[#This Row],[C&amp;I CLM $ Collected]]</f>
        <v>95.675600000000003</v>
      </c>
      <c r="E73" s="57">
        <f>Table3[[#This Row],[CLM $ Collected ]]/'1.) CLM Reference'!$B$4</f>
        <v>9.0723279370990935E-7</v>
      </c>
      <c r="F73" s="56">
        <f>Table3[[#This Row],[Residential Incentive Disbursements]]+Table3[[#This Row],[C&amp;I Incentive Disbursements]]</f>
        <v>0</v>
      </c>
      <c r="G73" s="57">
        <f>Table3[[#This Row],[Incentive Disbursements]]/'1.) CLM Reference'!$B$5</f>
        <v>0</v>
      </c>
      <c r="H73" s="53">
        <v>95.675600000000003</v>
      </c>
      <c r="I73" s="54">
        <f>Table3[[#This Row],[Residential CLM $ Collected]]/'1.) CLM Reference'!$B$4</f>
        <v>9.0723279370990935E-7</v>
      </c>
      <c r="J73" s="53">
        <v>0</v>
      </c>
      <c r="K73" s="54">
        <f>Table3[[#This Row],[Residential Incentive Disbursements]]/'1.) CLM Reference'!$B$5</f>
        <v>0</v>
      </c>
      <c r="L73" s="53">
        <v>0</v>
      </c>
      <c r="M73" s="54">
        <f>Table3[[#This Row],[C&amp;I CLM $ Collected]]/'1.) CLM Reference'!$B$4</f>
        <v>0</v>
      </c>
      <c r="N73" s="53">
        <v>0</v>
      </c>
      <c r="O73" s="54">
        <f>Table3[[#This Row],[C&amp;I Incentive Disbursements]]/'1.) CLM Reference'!$B$5</f>
        <v>0</v>
      </c>
    </row>
    <row r="74" spans="1:15" s="1" customFormat="1" x14ac:dyDescent="0.35">
      <c r="A74" s="89" t="s">
        <v>94</v>
      </c>
      <c r="B74" s="100">
        <v>9003420500</v>
      </c>
      <c r="C74" s="89" t="s">
        <v>50</v>
      </c>
      <c r="D74" s="56">
        <f>Table3[[#This Row],[Residential CLM $ Collected]]+Table3[[#This Row],[C&amp;I CLM $ Collected]]</f>
        <v>224.76240000000001</v>
      </c>
      <c r="E74" s="57">
        <f>Table3[[#This Row],[CLM $ Collected ]]/'1.) CLM Reference'!$B$4</f>
        <v>2.1312834209865853E-6</v>
      </c>
      <c r="F74" s="56">
        <f>Table3[[#This Row],[Residential Incentive Disbursements]]+Table3[[#This Row],[C&amp;I Incentive Disbursements]]</f>
        <v>0</v>
      </c>
      <c r="G74" s="57">
        <f>Table3[[#This Row],[Incentive Disbursements]]/'1.) CLM Reference'!$B$5</f>
        <v>0</v>
      </c>
      <c r="H74" s="53">
        <v>224.76240000000001</v>
      </c>
      <c r="I74" s="54">
        <f>Table3[[#This Row],[Residential CLM $ Collected]]/'1.) CLM Reference'!$B$4</f>
        <v>2.1312834209865853E-6</v>
      </c>
      <c r="J74" s="53">
        <v>0</v>
      </c>
      <c r="K74" s="54">
        <f>Table3[[#This Row],[Residential Incentive Disbursements]]/'1.) CLM Reference'!$B$5</f>
        <v>0</v>
      </c>
      <c r="L74" s="53">
        <v>0</v>
      </c>
      <c r="M74" s="54">
        <f>Table3[[#This Row],[C&amp;I CLM $ Collected]]/'1.) CLM Reference'!$B$4</f>
        <v>0</v>
      </c>
      <c r="N74" s="53">
        <v>0</v>
      </c>
      <c r="O74" s="54">
        <f>Table3[[#This Row],[C&amp;I Incentive Disbursements]]/'1.) CLM Reference'!$B$5</f>
        <v>0</v>
      </c>
    </row>
    <row r="75" spans="1:15" s="1" customFormat="1" x14ac:dyDescent="0.35">
      <c r="A75" s="89" t="s">
        <v>94</v>
      </c>
      <c r="B75" s="100">
        <v>9003430601</v>
      </c>
      <c r="C75" s="89" t="s">
        <v>50</v>
      </c>
      <c r="D75" s="56">
        <f>Table3[[#This Row],[Residential CLM $ Collected]]+Table3[[#This Row],[C&amp;I CLM $ Collected]]</f>
        <v>1322.615</v>
      </c>
      <c r="E75" s="57">
        <f>Table3[[#This Row],[CLM $ Collected ]]/'1.) CLM Reference'!$B$4</f>
        <v>1.2541543522618428E-5</v>
      </c>
      <c r="F75" s="56">
        <f>Table3[[#This Row],[Residential Incentive Disbursements]]+Table3[[#This Row],[C&amp;I Incentive Disbursements]]</f>
        <v>0</v>
      </c>
      <c r="G75" s="57">
        <f>Table3[[#This Row],[Incentive Disbursements]]/'1.) CLM Reference'!$B$5</f>
        <v>0</v>
      </c>
      <c r="H75" s="53">
        <v>1322.615</v>
      </c>
      <c r="I75" s="54">
        <f>Table3[[#This Row],[Residential CLM $ Collected]]/'1.) CLM Reference'!$B$4</f>
        <v>1.2541543522618428E-5</v>
      </c>
      <c r="J75" s="53">
        <v>0</v>
      </c>
      <c r="K75" s="54">
        <f>Table3[[#This Row],[Residential Incentive Disbursements]]/'1.) CLM Reference'!$B$5</f>
        <v>0</v>
      </c>
      <c r="L75" s="53">
        <v>0</v>
      </c>
      <c r="M75" s="54">
        <f>Table3[[#This Row],[C&amp;I CLM $ Collected]]/'1.) CLM Reference'!$B$4</f>
        <v>0</v>
      </c>
      <c r="N75" s="53">
        <v>0</v>
      </c>
      <c r="O75" s="54">
        <f>Table3[[#This Row],[C&amp;I Incentive Disbursements]]/'1.) CLM Reference'!$B$5</f>
        <v>0</v>
      </c>
    </row>
    <row r="76" spans="1:15" s="1" customFormat="1" x14ac:dyDescent="0.35">
      <c r="A76" s="89" t="s">
        <v>94</v>
      </c>
      <c r="B76" s="100">
        <v>9005425400</v>
      </c>
      <c r="C76" s="89" t="s">
        <v>50</v>
      </c>
      <c r="D76" s="56">
        <f>Table3[[#This Row],[Residential CLM $ Collected]]+Table3[[#This Row],[C&amp;I CLM $ Collected]]</f>
        <v>282.03949999999998</v>
      </c>
      <c r="E76" s="57">
        <f>Table3[[#This Row],[CLM $ Collected ]]/'1.) CLM Reference'!$B$4</f>
        <v>2.6744068866204753E-6</v>
      </c>
      <c r="F76" s="56">
        <f>Table3[[#This Row],[Residential Incentive Disbursements]]+Table3[[#This Row],[C&amp;I Incentive Disbursements]]</f>
        <v>0</v>
      </c>
      <c r="G76" s="57">
        <f>Table3[[#This Row],[Incentive Disbursements]]/'1.) CLM Reference'!$B$5</f>
        <v>0</v>
      </c>
      <c r="H76" s="53">
        <v>282.03949999999998</v>
      </c>
      <c r="I76" s="54">
        <f>Table3[[#This Row],[Residential CLM $ Collected]]/'1.) CLM Reference'!$B$4</f>
        <v>2.6744068866204753E-6</v>
      </c>
      <c r="J76" s="53">
        <v>0</v>
      </c>
      <c r="K76" s="54">
        <f>Table3[[#This Row],[Residential Incentive Disbursements]]/'1.) CLM Reference'!$B$5</f>
        <v>0</v>
      </c>
      <c r="L76" s="53">
        <v>0</v>
      </c>
      <c r="M76" s="54">
        <f>Table3[[#This Row],[C&amp;I CLM $ Collected]]/'1.) CLM Reference'!$B$4</f>
        <v>0</v>
      </c>
      <c r="N76" s="53">
        <v>0</v>
      </c>
      <c r="O76" s="54">
        <f>Table3[[#This Row],[C&amp;I Incentive Disbursements]]/'1.) CLM Reference'!$B$5</f>
        <v>0</v>
      </c>
    </row>
    <row r="77" spans="1:15" s="1" customFormat="1" x14ac:dyDescent="0.35">
      <c r="A77" s="89" t="s">
        <v>95</v>
      </c>
      <c r="B77" s="100">
        <v>9001205100</v>
      </c>
      <c r="C77" s="89" t="s">
        <v>50</v>
      </c>
      <c r="D77" s="56">
        <f>Table3[[#This Row],[Residential CLM $ Collected]]+Table3[[#This Row],[C&amp;I CLM $ Collected]]</f>
        <v>73423.298250000007</v>
      </c>
      <c r="E77" s="57">
        <f>Table3[[#This Row],[CLM $ Collected ]]/'1.) CLM Reference'!$B$4</f>
        <v>6.96227920125334E-4</v>
      </c>
      <c r="F77" s="56">
        <f>Table3[[#This Row],[Residential Incentive Disbursements]]+Table3[[#This Row],[C&amp;I Incentive Disbursements]]</f>
        <v>109969.39</v>
      </c>
      <c r="G77" s="57">
        <f>Table3[[#This Row],[Incentive Disbursements]]/'1.) CLM Reference'!$B$5</f>
        <v>8.3852781153551028E-4</v>
      </c>
      <c r="H77" s="53">
        <v>73423.298250000007</v>
      </c>
      <c r="I77" s="54">
        <f>Table3[[#This Row],[Residential CLM $ Collected]]/'1.) CLM Reference'!$B$4</f>
        <v>6.96227920125334E-4</v>
      </c>
      <c r="J77" s="53">
        <v>109969.39</v>
      </c>
      <c r="K77" s="54">
        <f>Table3[[#This Row],[Residential Incentive Disbursements]]/'1.) CLM Reference'!$B$5</f>
        <v>8.3852781153551028E-4</v>
      </c>
      <c r="L77" s="53">
        <v>0</v>
      </c>
      <c r="M77" s="54">
        <f>Table3[[#This Row],[C&amp;I CLM $ Collected]]/'1.) CLM Reference'!$B$4</f>
        <v>0</v>
      </c>
      <c r="N77" s="53">
        <v>0</v>
      </c>
      <c r="O77" s="54">
        <f>Table3[[#This Row],[C&amp;I Incentive Disbursements]]/'1.) CLM Reference'!$B$5</f>
        <v>0</v>
      </c>
    </row>
    <row r="78" spans="1:15" s="1" customFormat="1" x14ac:dyDescent="0.35">
      <c r="A78" s="89" t="s">
        <v>95</v>
      </c>
      <c r="B78" s="100">
        <v>9001205200</v>
      </c>
      <c r="C78" s="89" t="s">
        <v>50</v>
      </c>
      <c r="D78" s="56">
        <f>Table3[[#This Row],[Residential CLM $ Collected]]+Table3[[#This Row],[C&amp;I CLM $ Collected]]</f>
        <v>121182.68263000001</v>
      </c>
      <c r="E78" s="57">
        <f>Table3[[#This Row],[CLM $ Collected ]]/'1.) CLM Reference'!$B$4</f>
        <v>1.1491007499474914E-3</v>
      </c>
      <c r="F78" s="56">
        <f>Table3[[#This Row],[Residential Incentive Disbursements]]+Table3[[#This Row],[C&amp;I Incentive Disbursements]]</f>
        <v>93012.44</v>
      </c>
      <c r="G78" s="57">
        <f>Table3[[#This Row],[Incentive Disbursements]]/'1.) CLM Reference'!$B$5</f>
        <v>7.0922933880762597E-4</v>
      </c>
      <c r="H78" s="53">
        <v>121182.68263000001</v>
      </c>
      <c r="I78" s="54">
        <f>Table3[[#This Row],[Residential CLM $ Collected]]/'1.) CLM Reference'!$B$4</f>
        <v>1.1491007499474914E-3</v>
      </c>
      <c r="J78" s="53">
        <v>93012.44</v>
      </c>
      <c r="K78" s="54">
        <f>Table3[[#This Row],[Residential Incentive Disbursements]]/'1.) CLM Reference'!$B$5</f>
        <v>7.0922933880762597E-4</v>
      </c>
      <c r="L78" s="53">
        <v>0</v>
      </c>
      <c r="M78" s="54">
        <f>Table3[[#This Row],[C&amp;I CLM $ Collected]]/'1.) CLM Reference'!$B$4</f>
        <v>0</v>
      </c>
      <c r="N78" s="53">
        <v>0</v>
      </c>
      <c r="O78" s="54">
        <f>Table3[[#This Row],[C&amp;I Incentive Disbursements]]/'1.) CLM Reference'!$B$5</f>
        <v>0</v>
      </c>
    </row>
    <row r="79" spans="1:15" s="1" customFormat="1" x14ac:dyDescent="0.35">
      <c r="A79" s="89" t="s">
        <v>95</v>
      </c>
      <c r="B79" s="100">
        <v>9001205300</v>
      </c>
      <c r="C79" s="89" t="s">
        <v>50</v>
      </c>
      <c r="D79" s="56">
        <f>Table3[[#This Row],[Residential CLM $ Collected]]+Table3[[#This Row],[C&amp;I CLM $ Collected]]</f>
        <v>353285.54129000002</v>
      </c>
      <c r="E79" s="57">
        <f>Table3[[#This Row],[CLM $ Collected ]]/'1.) CLM Reference'!$B$4</f>
        <v>3.3499892198412579E-3</v>
      </c>
      <c r="F79" s="56">
        <f>Table3[[#This Row],[Residential Incentive Disbursements]]+Table3[[#This Row],[C&amp;I Incentive Disbursements]]</f>
        <v>435998.16000000003</v>
      </c>
      <c r="G79" s="57">
        <f>Table3[[#This Row],[Incentive Disbursements]]/'1.) CLM Reference'!$B$5</f>
        <v>3.3245304255876047E-3</v>
      </c>
      <c r="H79" s="53">
        <v>201688.85583000001</v>
      </c>
      <c r="I79" s="54">
        <f>Table3[[#This Row],[Residential CLM $ Collected]]/'1.) CLM Reference'!$B$4</f>
        <v>1.9124912112890439E-3</v>
      </c>
      <c r="J79" s="53">
        <v>288695.82</v>
      </c>
      <c r="K79" s="54">
        <f>Table3[[#This Row],[Residential Incentive Disbursements]]/'1.) CLM Reference'!$B$5</f>
        <v>2.201335063730458E-3</v>
      </c>
      <c r="L79" s="53">
        <v>151596.68546000001</v>
      </c>
      <c r="M79" s="54">
        <f>Table3[[#This Row],[C&amp;I CLM $ Collected]]/'1.) CLM Reference'!$B$4</f>
        <v>1.437498008552214E-3</v>
      </c>
      <c r="N79" s="53">
        <v>147302.34</v>
      </c>
      <c r="O79" s="54">
        <f>Table3[[#This Row],[C&amp;I Incentive Disbursements]]/'1.) CLM Reference'!$B$5</f>
        <v>1.1231953618571465E-3</v>
      </c>
    </row>
    <row r="80" spans="1:15" s="1" customFormat="1" x14ac:dyDescent="0.35">
      <c r="A80" s="89" t="s">
        <v>95</v>
      </c>
      <c r="B80" s="100">
        <v>9001211400</v>
      </c>
      <c r="C80" s="89" t="s">
        <v>50</v>
      </c>
      <c r="D80" s="56">
        <f>Table3[[#This Row],[Residential CLM $ Collected]]+Table3[[#This Row],[C&amp;I CLM $ Collected]]</f>
        <v>614.57209999999998</v>
      </c>
      <c r="E80" s="57">
        <f>Table3[[#This Row],[CLM $ Collected ]]/'1.) CLM Reference'!$B$4</f>
        <v>5.82760874474961E-6</v>
      </c>
      <c r="F80" s="56">
        <f>Table3[[#This Row],[Residential Incentive Disbursements]]+Table3[[#This Row],[C&amp;I Incentive Disbursements]]</f>
        <v>2350.7399999999998</v>
      </c>
      <c r="G80" s="57">
        <f>Table3[[#This Row],[Incentive Disbursements]]/'1.) CLM Reference'!$B$5</f>
        <v>1.7924632188002363E-5</v>
      </c>
      <c r="H80" s="53">
        <v>614.57209999999998</v>
      </c>
      <c r="I80" s="54">
        <f>Table3[[#This Row],[Residential CLM $ Collected]]/'1.) CLM Reference'!$B$4</f>
        <v>5.82760874474961E-6</v>
      </c>
      <c r="J80" s="53">
        <v>2350.7399999999998</v>
      </c>
      <c r="K80" s="54">
        <f>Table3[[#This Row],[Residential Incentive Disbursements]]/'1.) CLM Reference'!$B$5</f>
        <v>1.7924632188002363E-5</v>
      </c>
      <c r="L80" s="53">
        <v>0</v>
      </c>
      <c r="M80" s="54">
        <f>Table3[[#This Row],[C&amp;I CLM $ Collected]]/'1.) CLM Reference'!$B$4</f>
        <v>0</v>
      </c>
      <c r="N80" s="53">
        <v>0</v>
      </c>
      <c r="O80" s="54">
        <f>Table3[[#This Row],[C&amp;I Incentive Disbursements]]/'1.) CLM Reference'!$B$5</f>
        <v>0</v>
      </c>
    </row>
    <row r="81" spans="1:15" s="1" customFormat="1" x14ac:dyDescent="0.35">
      <c r="A81" s="89" t="s">
        <v>95</v>
      </c>
      <c r="B81" s="100">
        <v>9005253400</v>
      </c>
      <c r="C81" s="89" t="s">
        <v>50</v>
      </c>
      <c r="D81" s="56">
        <f>Table3[[#This Row],[Residential CLM $ Collected]]+Table3[[#This Row],[C&amp;I CLM $ Collected]]</f>
        <v>156.89060000000001</v>
      </c>
      <c r="E81" s="57">
        <f>Table3[[#This Row],[CLM $ Collected ]]/'1.) CLM Reference'!$B$4</f>
        <v>1.4876969399180556E-6</v>
      </c>
      <c r="F81" s="56">
        <f>Table3[[#This Row],[Residential Incentive Disbursements]]+Table3[[#This Row],[C&amp;I Incentive Disbursements]]</f>
        <v>0</v>
      </c>
      <c r="G81" s="57">
        <f>Table3[[#This Row],[Incentive Disbursements]]/'1.) CLM Reference'!$B$5</f>
        <v>0</v>
      </c>
      <c r="H81" s="53">
        <v>156.89060000000001</v>
      </c>
      <c r="I81" s="54">
        <f>Table3[[#This Row],[Residential CLM $ Collected]]/'1.) CLM Reference'!$B$4</f>
        <v>1.4876969399180556E-6</v>
      </c>
      <c r="J81" s="53">
        <v>0</v>
      </c>
      <c r="K81" s="54">
        <f>Table3[[#This Row],[Residential Incentive Disbursements]]/'1.) CLM Reference'!$B$5</f>
        <v>0</v>
      </c>
      <c r="L81" s="53">
        <v>0</v>
      </c>
      <c r="M81" s="54">
        <f>Table3[[#This Row],[C&amp;I CLM $ Collected]]/'1.) CLM Reference'!$B$4</f>
        <v>0</v>
      </c>
      <c r="N81" s="53">
        <v>0</v>
      </c>
      <c r="O81" s="54">
        <f>Table3[[#This Row],[C&amp;I Incentive Disbursements]]/'1.) CLM Reference'!$B$5</f>
        <v>0</v>
      </c>
    </row>
    <row r="82" spans="1:15" s="1" customFormat="1" x14ac:dyDescent="0.35">
      <c r="A82" s="89" t="s">
        <v>96</v>
      </c>
      <c r="B82" s="100">
        <v>9015905100</v>
      </c>
      <c r="C82" s="89" t="s">
        <v>50</v>
      </c>
      <c r="D82" s="56">
        <f>Table3[[#This Row],[Residential CLM $ Collected]]+Table3[[#This Row],[C&amp;I CLM $ Collected]]</f>
        <v>182943.97589</v>
      </c>
      <c r="E82" s="57">
        <f>Table3[[#This Row],[CLM $ Collected ]]/'1.) CLM Reference'!$B$4</f>
        <v>1.734745058709671E-3</v>
      </c>
      <c r="F82" s="56">
        <f>Table3[[#This Row],[Residential Incentive Disbursements]]+Table3[[#This Row],[C&amp;I Incentive Disbursements]]</f>
        <v>208967.57</v>
      </c>
      <c r="G82" s="57">
        <f>Table3[[#This Row],[Incentive Disbursements]]/'1.) CLM Reference'!$B$5</f>
        <v>1.5933990281658701E-3</v>
      </c>
      <c r="H82" s="53">
        <v>143967.56388999999</v>
      </c>
      <c r="I82" s="54">
        <f>Table3[[#This Row],[Residential CLM $ Collected]]/'1.) CLM Reference'!$B$4</f>
        <v>1.3651557470403589E-3</v>
      </c>
      <c r="J82" s="53">
        <v>189122.57</v>
      </c>
      <c r="K82" s="54">
        <f>Table3[[#This Row],[Residential Incentive Disbursements]]/'1.) CLM Reference'!$B$5</f>
        <v>1.4420788797143583E-3</v>
      </c>
      <c r="L82" s="53">
        <v>38976.411999999997</v>
      </c>
      <c r="M82" s="54">
        <f>Table3[[#This Row],[C&amp;I CLM $ Collected]]/'1.) CLM Reference'!$B$4</f>
        <v>3.6958931166931208E-4</v>
      </c>
      <c r="N82" s="53">
        <v>19845</v>
      </c>
      <c r="O82" s="54">
        <f>Table3[[#This Row],[C&amp;I Incentive Disbursements]]/'1.) CLM Reference'!$B$5</f>
        <v>1.5132014845151183E-4</v>
      </c>
    </row>
    <row r="83" spans="1:15" s="1" customFormat="1" x14ac:dyDescent="0.35">
      <c r="A83" s="89" t="s">
        <v>97</v>
      </c>
      <c r="B83" s="100">
        <v>9003405800</v>
      </c>
      <c r="C83" s="89" t="s">
        <v>50</v>
      </c>
      <c r="D83" s="56">
        <f>Table3[[#This Row],[Residential CLM $ Collected]]+Table3[[#This Row],[C&amp;I CLM $ Collected]]</f>
        <v>206.4562</v>
      </c>
      <c r="E83" s="57">
        <f>Table3[[#This Row],[CLM $ Collected ]]/'1.) CLM Reference'!$B$4</f>
        <v>1.9576970001205299E-6</v>
      </c>
      <c r="F83" s="56">
        <f>Table3[[#This Row],[Residential Incentive Disbursements]]+Table3[[#This Row],[C&amp;I Incentive Disbursements]]</f>
        <v>26734.67</v>
      </c>
      <c r="G83" s="57">
        <f>Table3[[#This Row],[Incentive Disbursements]]/'1.) CLM Reference'!$B$5</f>
        <v>2.0385458469146785E-4</v>
      </c>
      <c r="H83" s="53">
        <v>206.4562</v>
      </c>
      <c r="I83" s="54">
        <f>Table3[[#This Row],[Residential CLM $ Collected]]/'1.) CLM Reference'!$B$4</f>
        <v>1.9576970001205299E-6</v>
      </c>
      <c r="J83" s="53">
        <v>26734.67</v>
      </c>
      <c r="K83" s="54">
        <f>Table3[[#This Row],[Residential Incentive Disbursements]]/'1.) CLM Reference'!$B$5</f>
        <v>2.0385458469146785E-4</v>
      </c>
      <c r="L83" s="53">
        <v>0</v>
      </c>
      <c r="M83" s="54">
        <f>Table3[[#This Row],[C&amp;I CLM $ Collected]]/'1.) CLM Reference'!$B$4</f>
        <v>0</v>
      </c>
      <c r="N83" s="53">
        <v>0</v>
      </c>
      <c r="O83" s="54">
        <f>Table3[[#This Row],[C&amp;I Incentive Disbursements]]/'1.) CLM Reference'!$B$5</f>
        <v>0</v>
      </c>
    </row>
    <row r="84" spans="1:15" s="1" customFormat="1" x14ac:dyDescent="0.35">
      <c r="A84" s="89" t="s">
        <v>97</v>
      </c>
      <c r="B84" s="100">
        <v>9003406001</v>
      </c>
      <c r="C84" s="89" t="s">
        <v>50</v>
      </c>
      <c r="D84" s="56">
        <f>Table3[[#This Row],[Residential CLM $ Collected]]+Table3[[#This Row],[C&amp;I CLM $ Collected]]</f>
        <v>256.74259999999998</v>
      </c>
      <c r="E84" s="57">
        <f>Table3[[#This Row],[CLM $ Collected ]]/'1.) CLM Reference'!$B$4</f>
        <v>2.4345319628238105E-6</v>
      </c>
      <c r="F84" s="56">
        <f>Table3[[#This Row],[Residential Incentive Disbursements]]+Table3[[#This Row],[C&amp;I Incentive Disbursements]]</f>
        <v>0</v>
      </c>
      <c r="G84" s="57">
        <f>Table3[[#This Row],[Incentive Disbursements]]/'1.) CLM Reference'!$B$5</f>
        <v>0</v>
      </c>
      <c r="H84" s="53">
        <v>256.74259999999998</v>
      </c>
      <c r="I84" s="54">
        <f>Table3[[#This Row],[Residential CLM $ Collected]]/'1.) CLM Reference'!$B$4</f>
        <v>2.4345319628238105E-6</v>
      </c>
      <c r="J84" s="53">
        <v>0</v>
      </c>
      <c r="K84" s="54">
        <f>Table3[[#This Row],[Residential Incentive Disbursements]]/'1.) CLM Reference'!$B$5</f>
        <v>0</v>
      </c>
      <c r="L84" s="53">
        <v>0</v>
      </c>
      <c r="M84" s="54">
        <f>Table3[[#This Row],[C&amp;I CLM $ Collected]]/'1.) CLM Reference'!$B$4</f>
        <v>0</v>
      </c>
      <c r="N84" s="53">
        <v>0</v>
      </c>
      <c r="O84" s="54">
        <f>Table3[[#This Row],[C&amp;I Incentive Disbursements]]/'1.) CLM Reference'!$B$5</f>
        <v>0</v>
      </c>
    </row>
    <row r="85" spans="1:15" s="1" customFormat="1" x14ac:dyDescent="0.35">
      <c r="A85" s="89" t="s">
        <v>97</v>
      </c>
      <c r="B85" s="100">
        <v>9003410101</v>
      </c>
      <c r="C85" s="89" t="s">
        <v>50</v>
      </c>
      <c r="D85" s="56">
        <f>Table3[[#This Row],[Residential CLM $ Collected]]+Table3[[#This Row],[C&amp;I CLM $ Collected]]</f>
        <v>82896.984120000008</v>
      </c>
      <c r="E85" s="57">
        <f>Table3[[#This Row],[CLM $ Collected ]]/'1.) CLM Reference'!$B$4</f>
        <v>7.8606104893320342E-4</v>
      </c>
      <c r="F85" s="56">
        <f>Table3[[#This Row],[Residential Incentive Disbursements]]+Table3[[#This Row],[C&amp;I Incentive Disbursements]]</f>
        <v>177505.39</v>
      </c>
      <c r="G85" s="57">
        <f>Table3[[#This Row],[Incentive Disbursements]]/'1.) CLM Reference'!$B$5</f>
        <v>1.3534966976943062E-3</v>
      </c>
      <c r="H85" s="53">
        <v>82896.984120000008</v>
      </c>
      <c r="I85" s="54">
        <f>Table3[[#This Row],[Residential CLM $ Collected]]/'1.) CLM Reference'!$B$4</f>
        <v>7.8606104893320342E-4</v>
      </c>
      <c r="J85" s="53">
        <v>177505.39</v>
      </c>
      <c r="K85" s="54">
        <f>Table3[[#This Row],[Residential Incentive Disbursements]]/'1.) CLM Reference'!$B$5</f>
        <v>1.3534966976943062E-3</v>
      </c>
      <c r="L85" s="53">
        <v>0</v>
      </c>
      <c r="M85" s="54">
        <f>Table3[[#This Row],[C&amp;I CLM $ Collected]]/'1.) CLM Reference'!$B$4</f>
        <v>0</v>
      </c>
      <c r="N85" s="53">
        <v>0</v>
      </c>
      <c r="O85" s="54">
        <f>Table3[[#This Row],[C&amp;I Incentive Disbursements]]/'1.) CLM Reference'!$B$5</f>
        <v>0</v>
      </c>
    </row>
    <row r="86" spans="1:15" s="1" customFormat="1" x14ac:dyDescent="0.35">
      <c r="A86" s="89" t="s">
        <v>97</v>
      </c>
      <c r="B86" s="100">
        <v>9003410102</v>
      </c>
      <c r="C86" s="89" t="s">
        <v>50</v>
      </c>
      <c r="D86" s="56">
        <f>Table3[[#This Row],[Residential CLM $ Collected]]+Table3[[#This Row],[C&amp;I CLM $ Collected]]</f>
        <v>143852.65617999999</v>
      </c>
      <c r="E86" s="57">
        <f>Table3[[#This Row],[CLM $ Collected ]]/'1.) CLM Reference'!$B$4</f>
        <v>1.3640661479914675E-3</v>
      </c>
      <c r="F86" s="56">
        <f>Table3[[#This Row],[Residential Incentive Disbursements]]+Table3[[#This Row],[C&amp;I Incentive Disbursements]]</f>
        <v>234991.16</v>
      </c>
      <c r="G86" s="57">
        <f>Table3[[#This Row],[Incentive Disbursements]]/'1.) CLM Reference'!$B$5</f>
        <v>1.7918315553536392E-3</v>
      </c>
      <c r="H86" s="53">
        <v>122664.55998000001</v>
      </c>
      <c r="I86" s="54">
        <f>Table3[[#This Row],[Residential CLM $ Collected]]/'1.) CLM Reference'!$B$4</f>
        <v>1.1631524802546537E-3</v>
      </c>
      <c r="J86" s="53">
        <v>206953.39</v>
      </c>
      <c r="K86" s="54">
        <f>Table3[[#This Row],[Residential Incentive Disbursements]]/'1.) CLM Reference'!$B$5</f>
        <v>1.5780407002944634E-3</v>
      </c>
      <c r="L86" s="53">
        <v>21188.0962</v>
      </c>
      <c r="M86" s="54">
        <f>Table3[[#This Row],[C&amp;I CLM $ Collected]]/'1.) CLM Reference'!$B$4</f>
        <v>2.0091366773681391E-4</v>
      </c>
      <c r="N86" s="53">
        <v>28037.77</v>
      </c>
      <c r="O86" s="54">
        <f>Table3[[#This Row],[C&amp;I Incentive Disbursements]]/'1.) CLM Reference'!$B$5</f>
        <v>2.1379085505917586E-4</v>
      </c>
    </row>
    <row r="87" spans="1:15" s="1" customFormat="1" x14ac:dyDescent="0.35">
      <c r="A87" s="89" t="s">
        <v>97</v>
      </c>
      <c r="B87" s="100">
        <v>9003460302</v>
      </c>
      <c r="C87" s="89" t="s">
        <v>50</v>
      </c>
      <c r="D87" s="56">
        <f>Table3[[#This Row],[Residential CLM $ Collected]]+Table3[[#This Row],[C&amp;I CLM $ Collected]]</f>
        <v>309.13839999999999</v>
      </c>
      <c r="E87" s="57">
        <f>Table3[[#This Row],[CLM $ Collected ]]/'1.) CLM Reference'!$B$4</f>
        <v>2.9313690666691554E-6</v>
      </c>
      <c r="F87" s="56">
        <f>Table3[[#This Row],[Residential Incentive Disbursements]]+Table3[[#This Row],[C&amp;I Incentive Disbursements]]</f>
        <v>923</v>
      </c>
      <c r="G87" s="57">
        <f>Table3[[#This Row],[Incentive Disbursements]]/'1.) CLM Reference'!$B$5</f>
        <v>7.0379691116525792E-6</v>
      </c>
      <c r="H87" s="53">
        <v>309.13839999999999</v>
      </c>
      <c r="I87" s="54">
        <f>Table3[[#This Row],[Residential CLM $ Collected]]/'1.) CLM Reference'!$B$4</f>
        <v>2.9313690666691554E-6</v>
      </c>
      <c r="J87" s="53">
        <v>923</v>
      </c>
      <c r="K87" s="54">
        <f>Table3[[#This Row],[Residential Incentive Disbursements]]/'1.) CLM Reference'!$B$5</f>
        <v>7.0379691116525792E-6</v>
      </c>
      <c r="L87" s="53">
        <v>0</v>
      </c>
      <c r="M87" s="54">
        <f>Table3[[#This Row],[C&amp;I CLM $ Collected]]/'1.) CLM Reference'!$B$4</f>
        <v>0</v>
      </c>
      <c r="N87" s="53">
        <v>0</v>
      </c>
      <c r="O87" s="54">
        <f>Table3[[#This Row],[C&amp;I Incentive Disbursements]]/'1.) CLM Reference'!$B$5</f>
        <v>0</v>
      </c>
    </row>
    <row r="88" spans="1:15" s="1" customFormat="1" x14ac:dyDescent="0.35">
      <c r="A88" s="89" t="s">
        <v>98</v>
      </c>
      <c r="B88" s="100">
        <v>9005260200</v>
      </c>
      <c r="C88" s="89" t="s">
        <v>50</v>
      </c>
      <c r="D88" s="56">
        <f>Table3[[#This Row],[Residential CLM $ Collected]]+Table3[[#This Row],[C&amp;I CLM $ Collected]]</f>
        <v>41176.283530000001</v>
      </c>
      <c r="E88" s="57">
        <f>Table3[[#This Row],[CLM $ Collected ]]/'1.) CLM Reference'!$B$4</f>
        <v>3.9044933861416315E-4</v>
      </c>
      <c r="F88" s="56">
        <f>Table3[[#This Row],[Residential Incentive Disbursements]]+Table3[[#This Row],[C&amp;I Incentive Disbursements]]</f>
        <v>95172.239999999991</v>
      </c>
      <c r="G88" s="57">
        <f>Table3[[#This Row],[Incentive Disbursements]]/'1.) CLM Reference'!$B$5</f>
        <v>7.256980340268537E-4</v>
      </c>
      <c r="H88" s="53">
        <v>29104.674929999997</v>
      </c>
      <c r="I88" s="54">
        <f>Table3[[#This Row],[Residential CLM $ Collected]]/'1.) CLM Reference'!$B$4</f>
        <v>2.7598170846864466E-4</v>
      </c>
      <c r="J88" s="53">
        <v>61134.54</v>
      </c>
      <c r="K88" s="54">
        <f>Table3[[#This Row],[Residential Incentive Disbursements]]/'1.) CLM Reference'!$B$5</f>
        <v>4.6615710094809215E-4</v>
      </c>
      <c r="L88" s="53">
        <v>12071.6086</v>
      </c>
      <c r="M88" s="54">
        <f>Table3[[#This Row],[C&amp;I CLM $ Collected]]/'1.) CLM Reference'!$B$4</f>
        <v>1.1446763014551848E-4</v>
      </c>
      <c r="N88" s="53">
        <v>34037.699999999997</v>
      </c>
      <c r="O88" s="54">
        <f>Table3[[#This Row],[C&amp;I Incentive Disbursements]]/'1.) CLM Reference'!$B$5</f>
        <v>2.5954093307876161E-4</v>
      </c>
    </row>
    <row r="89" spans="1:15" s="1" customFormat="1" x14ac:dyDescent="0.35">
      <c r="A89" s="89" t="s">
        <v>99</v>
      </c>
      <c r="B89" s="100">
        <v>9015825000</v>
      </c>
      <c r="C89" s="89" t="s">
        <v>50</v>
      </c>
      <c r="D89" s="56">
        <f>Table3[[#This Row],[Residential CLM $ Collected]]+Table3[[#This Row],[C&amp;I CLM $ Collected]]</f>
        <v>930.35670000000005</v>
      </c>
      <c r="E89" s="57">
        <f>Table3[[#This Row],[CLM $ Collected ]]/'1.) CLM Reference'!$B$4</f>
        <v>8.821999633007078E-6</v>
      </c>
      <c r="F89" s="56">
        <f>Table3[[#This Row],[Residential Incentive Disbursements]]+Table3[[#This Row],[C&amp;I Incentive Disbursements]]</f>
        <v>6105.84</v>
      </c>
      <c r="G89" s="57">
        <f>Table3[[#This Row],[Incentive Disbursements]]/'1.) CLM Reference'!$B$5</f>
        <v>4.6557652568464552E-5</v>
      </c>
      <c r="H89" s="53">
        <v>930.35670000000005</v>
      </c>
      <c r="I89" s="54">
        <f>Table3[[#This Row],[Residential CLM $ Collected]]/'1.) CLM Reference'!$B$4</f>
        <v>8.821999633007078E-6</v>
      </c>
      <c r="J89" s="53">
        <v>6105.84</v>
      </c>
      <c r="K89" s="54">
        <f>Table3[[#This Row],[Residential Incentive Disbursements]]/'1.) CLM Reference'!$B$5</f>
        <v>4.6557652568464552E-5</v>
      </c>
      <c r="L89" s="53">
        <v>0</v>
      </c>
      <c r="M89" s="54">
        <f>Table3[[#This Row],[C&amp;I CLM $ Collected]]/'1.) CLM Reference'!$B$4</f>
        <v>0</v>
      </c>
      <c r="N89" s="53">
        <v>0</v>
      </c>
      <c r="O89" s="54">
        <f>Table3[[#This Row],[C&amp;I Incentive Disbursements]]/'1.) CLM Reference'!$B$5</f>
        <v>0</v>
      </c>
    </row>
    <row r="90" spans="1:15" s="1" customFormat="1" x14ac:dyDescent="0.35">
      <c r="A90" s="89" t="s">
        <v>99</v>
      </c>
      <c r="B90" s="100">
        <v>9015906100</v>
      </c>
      <c r="C90" s="89" t="s">
        <v>50</v>
      </c>
      <c r="D90" s="56">
        <f>Table3[[#This Row],[Residential CLM $ Collected]]+Table3[[#This Row],[C&amp;I CLM $ Collected]]</f>
        <v>113000.10060999999</v>
      </c>
      <c r="E90" s="57">
        <f>Table3[[#This Row],[CLM $ Collected ]]/'1.) CLM Reference'!$B$4</f>
        <v>1.0715103638326922E-3</v>
      </c>
      <c r="F90" s="56">
        <f>Table3[[#This Row],[Residential Incentive Disbursements]]+Table3[[#This Row],[C&amp;I Incentive Disbursements]]</f>
        <v>137523.29</v>
      </c>
      <c r="G90" s="57">
        <f>Table3[[#This Row],[Incentive Disbursements]]/'1.) CLM Reference'!$B$5</f>
        <v>1.0486291085079523E-3</v>
      </c>
      <c r="H90" s="53">
        <v>98396.268609999999</v>
      </c>
      <c r="I90" s="54">
        <f>Table3[[#This Row],[Residential CLM $ Collected]]/'1.) CLM Reference'!$B$4</f>
        <v>9.330312186354824E-4</v>
      </c>
      <c r="J90" s="53">
        <v>133488.29</v>
      </c>
      <c r="K90" s="54">
        <f>Table3[[#This Row],[Residential Incentive Disbursements]]/'1.) CLM Reference'!$B$5</f>
        <v>1.017861822088106E-3</v>
      </c>
      <c r="L90" s="53">
        <v>14603.832</v>
      </c>
      <c r="M90" s="54">
        <f>Table3[[#This Row],[C&amp;I CLM $ Collected]]/'1.) CLM Reference'!$B$4</f>
        <v>1.3847914519720989E-4</v>
      </c>
      <c r="N90" s="53">
        <v>4035</v>
      </c>
      <c r="O90" s="54">
        <f>Table3[[#This Row],[C&amp;I Incentive Disbursements]]/'1.) CLM Reference'!$B$5</f>
        <v>3.0767286419846322E-5</v>
      </c>
    </row>
    <row r="91" spans="1:15" s="1" customFormat="1" x14ac:dyDescent="0.35">
      <c r="A91" s="89" t="s">
        <v>100</v>
      </c>
      <c r="B91" s="100">
        <v>9003464101</v>
      </c>
      <c r="C91" s="89" t="s">
        <v>50</v>
      </c>
      <c r="D91" s="56">
        <f>Table3[[#This Row],[Residential CLM $ Collected]]+Table3[[#This Row],[C&amp;I CLM $ Collected]]</f>
        <v>248642.59198000003</v>
      </c>
      <c r="E91" s="57">
        <f>Table3[[#This Row],[CLM $ Collected ]]/'1.) CLM Reference'!$B$4</f>
        <v>2.3577245750984422E-3</v>
      </c>
      <c r="F91" s="56">
        <f>Table3[[#This Row],[Residential Incentive Disbursements]]+Table3[[#This Row],[C&amp;I Incentive Disbursements]]</f>
        <v>334341.62999999995</v>
      </c>
      <c r="G91" s="57">
        <f>Table3[[#This Row],[Incentive Disbursements]]/'1.) CLM Reference'!$B$5</f>
        <v>2.5493890191544688E-3</v>
      </c>
      <c r="H91" s="53">
        <v>170898.13218000002</v>
      </c>
      <c r="I91" s="54">
        <f>Table3[[#This Row],[Residential CLM $ Collected]]/'1.) CLM Reference'!$B$4</f>
        <v>1.6205217411489113E-3</v>
      </c>
      <c r="J91" s="53">
        <v>308234.96999999997</v>
      </c>
      <c r="K91" s="54">
        <f>Table3[[#This Row],[Residential Incentive Disbursements]]/'1.) CLM Reference'!$B$5</f>
        <v>2.3503230747466512E-3</v>
      </c>
      <c r="L91" s="53">
        <v>77744.459799999997</v>
      </c>
      <c r="M91" s="54">
        <f>Table3[[#This Row],[C&amp;I CLM $ Collected]]/'1.) CLM Reference'!$B$4</f>
        <v>7.3720283394953091E-4</v>
      </c>
      <c r="N91" s="53">
        <v>26106.66</v>
      </c>
      <c r="O91" s="54">
        <f>Table3[[#This Row],[C&amp;I Incentive Disbursements]]/'1.) CLM Reference'!$B$5</f>
        <v>1.9906594440781788E-4</v>
      </c>
    </row>
    <row r="92" spans="1:15" s="1" customFormat="1" x14ac:dyDescent="0.35">
      <c r="A92" s="89" t="s">
        <v>100</v>
      </c>
      <c r="B92" s="100">
        <v>9003464102</v>
      </c>
      <c r="C92" s="89" t="s">
        <v>50</v>
      </c>
      <c r="D92" s="56">
        <f>Table3[[#This Row],[Residential CLM $ Collected]]+Table3[[#This Row],[C&amp;I CLM $ Collected]]</f>
        <v>28706.480100000001</v>
      </c>
      <c r="E92" s="57">
        <f>Table3[[#This Row],[CLM $ Collected ]]/'1.) CLM Reference'!$B$4</f>
        <v>2.7220587212101015E-4</v>
      </c>
      <c r="F92" s="56">
        <f>Table3[[#This Row],[Residential Incentive Disbursements]]+Table3[[#This Row],[C&amp;I Incentive Disbursements]]</f>
        <v>9912.7999999999993</v>
      </c>
      <c r="G92" s="57">
        <f>Table3[[#This Row],[Incentive Disbursements]]/'1.) CLM Reference'!$B$5</f>
        <v>7.5586110736716879E-5</v>
      </c>
      <c r="H92" s="53">
        <v>28706.480100000001</v>
      </c>
      <c r="I92" s="54">
        <f>Table3[[#This Row],[Residential CLM $ Collected]]/'1.) CLM Reference'!$B$4</f>
        <v>2.7220587212101015E-4</v>
      </c>
      <c r="J92" s="53">
        <v>9912.7999999999993</v>
      </c>
      <c r="K92" s="54">
        <f>Table3[[#This Row],[Residential Incentive Disbursements]]/'1.) CLM Reference'!$B$5</f>
        <v>7.5586110736716879E-5</v>
      </c>
      <c r="L92" s="53">
        <v>0</v>
      </c>
      <c r="M92" s="54">
        <f>Table3[[#This Row],[C&amp;I CLM $ Collected]]/'1.) CLM Reference'!$B$4</f>
        <v>0</v>
      </c>
      <c r="N92" s="53">
        <v>0</v>
      </c>
      <c r="O92" s="54">
        <f>Table3[[#This Row],[C&amp;I Incentive Disbursements]]/'1.) CLM Reference'!$B$5</f>
        <v>0</v>
      </c>
    </row>
    <row r="93" spans="1:15" s="1" customFormat="1" x14ac:dyDescent="0.35">
      <c r="A93" s="89" t="s">
        <v>100</v>
      </c>
      <c r="B93" s="100">
        <v>9003466102</v>
      </c>
      <c r="C93" s="89" t="s">
        <v>50</v>
      </c>
      <c r="D93" s="56">
        <f>Table3[[#This Row],[Residential CLM $ Collected]]+Table3[[#This Row],[C&amp;I CLM $ Collected]]</f>
        <v>47.498600000000003</v>
      </c>
      <c r="E93" s="57">
        <f>Table3[[#This Row],[CLM $ Collected ]]/'1.) CLM Reference'!$B$4</f>
        <v>4.503999721486931E-7</v>
      </c>
      <c r="F93" s="56">
        <f>Table3[[#This Row],[Residential Incentive Disbursements]]+Table3[[#This Row],[C&amp;I Incentive Disbursements]]</f>
        <v>0</v>
      </c>
      <c r="G93" s="57">
        <f>Table3[[#This Row],[Incentive Disbursements]]/'1.) CLM Reference'!$B$5</f>
        <v>0</v>
      </c>
      <c r="H93" s="53">
        <v>47.498600000000003</v>
      </c>
      <c r="I93" s="54">
        <f>Table3[[#This Row],[Residential CLM $ Collected]]/'1.) CLM Reference'!$B$4</f>
        <v>4.503999721486931E-7</v>
      </c>
      <c r="J93" s="53">
        <v>0</v>
      </c>
      <c r="K93" s="54">
        <f>Table3[[#This Row],[Residential Incentive Disbursements]]/'1.) CLM Reference'!$B$5</f>
        <v>0</v>
      </c>
      <c r="L93" s="53">
        <v>0</v>
      </c>
      <c r="M93" s="54">
        <f>Table3[[#This Row],[C&amp;I CLM $ Collected]]/'1.) CLM Reference'!$B$4</f>
        <v>0</v>
      </c>
      <c r="N93" s="53">
        <v>0</v>
      </c>
      <c r="O93" s="54">
        <f>Table3[[#This Row],[C&amp;I Incentive Disbursements]]/'1.) CLM Reference'!$B$5</f>
        <v>0</v>
      </c>
    </row>
    <row r="94" spans="1:15" s="1" customFormat="1" x14ac:dyDescent="0.35">
      <c r="A94" s="89" t="s">
        <v>100</v>
      </c>
      <c r="B94" s="100">
        <v>9003466202</v>
      </c>
      <c r="C94" s="89" t="s">
        <v>50</v>
      </c>
      <c r="D94" s="56">
        <f>Table3[[#This Row],[Residential CLM $ Collected]]+Table3[[#This Row],[C&amp;I CLM $ Collected]]</f>
        <v>256.28149999999999</v>
      </c>
      <c r="E94" s="57">
        <f>Table3[[#This Row],[CLM $ Collected ]]/'1.) CLM Reference'!$B$4</f>
        <v>2.4301596354887362E-6</v>
      </c>
      <c r="F94" s="56">
        <f>Table3[[#This Row],[Residential Incentive Disbursements]]+Table3[[#This Row],[C&amp;I Incentive Disbursements]]</f>
        <v>0</v>
      </c>
      <c r="G94" s="57">
        <f>Table3[[#This Row],[Incentive Disbursements]]/'1.) CLM Reference'!$B$5</f>
        <v>0</v>
      </c>
      <c r="H94" s="53">
        <v>256.28149999999999</v>
      </c>
      <c r="I94" s="54">
        <f>Table3[[#This Row],[Residential CLM $ Collected]]/'1.) CLM Reference'!$B$4</f>
        <v>2.4301596354887362E-6</v>
      </c>
      <c r="J94" s="53">
        <v>0</v>
      </c>
      <c r="K94" s="54">
        <f>Table3[[#This Row],[Residential Incentive Disbursements]]/'1.) CLM Reference'!$B$5</f>
        <v>0</v>
      </c>
      <c r="L94" s="53">
        <v>0</v>
      </c>
      <c r="M94" s="54">
        <f>Table3[[#This Row],[C&amp;I CLM $ Collected]]/'1.) CLM Reference'!$B$4</f>
        <v>0</v>
      </c>
      <c r="N94" s="53">
        <v>0</v>
      </c>
      <c r="O94" s="54">
        <f>Table3[[#This Row],[C&amp;I Incentive Disbursements]]/'1.) CLM Reference'!$B$5</f>
        <v>0</v>
      </c>
    </row>
    <row r="95" spans="1:15" s="1" customFormat="1" x14ac:dyDescent="0.35">
      <c r="A95" s="89" t="s">
        <v>100</v>
      </c>
      <c r="B95" s="100">
        <v>9005290100</v>
      </c>
      <c r="C95" s="89" t="s">
        <v>50</v>
      </c>
      <c r="D95" s="56">
        <f>Table3[[#This Row],[Residential CLM $ Collected]]+Table3[[#This Row],[C&amp;I CLM $ Collected]]</f>
        <v>137.0951</v>
      </c>
      <c r="E95" s="57">
        <f>Table3[[#This Row],[CLM $ Collected ]]/'1.) CLM Reference'!$B$4</f>
        <v>1.2999884043260705E-6</v>
      </c>
      <c r="F95" s="56">
        <f>Table3[[#This Row],[Residential Incentive Disbursements]]+Table3[[#This Row],[C&amp;I Incentive Disbursements]]</f>
        <v>0</v>
      </c>
      <c r="G95" s="57">
        <f>Table3[[#This Row],[Incentive Disbursements]]/'1.) CLM Reference'!$B$5</f>
        <v>0</v>
      </c>
      <c r="H95" s="53">
        <v>137.0951</v>
      </c>
      <c r="I95" s="54">
        <f>Table3[[#This Row],[Residential CLM $ Collected]]/'1.) CLM Reference'!$B$4</f>
        <v>1.2999884043260705E-6</v>
      </c>
      <c r="J95" s="53">
        <v>0</v>
      </c>
      <c r="K95" s="54">
        <f>Table3[[#This Row],[Residential Incentive Disbursements]]/'1.) CLM Reference'!$B$5</f>
        <v>0</v>
      </c>
      <c r="L95" s="53">
        <v>0</v>
      </c>
      <c r="M95" s="54">
        <f>Table3[[#This Row],[C&amp;I CLM $ Collected]]/'1.) CLM Reference'!$B$4</f>
        <v>0</v>
      </c>
      <c r="N95" s="53">
        <v>0</v>
      </c>
      <c r="O95" s="54">
        <f>Table3[[#This Row],[C&amp;I Incentive Disbursements]]/'1.) CLM Reference'!$B$5</f>
        <v>0</v>
      </c>
    </row>
    <row r="96" spans="1:15" s="1" customFormat="1" x14ac:dyDescent="0.35">
      <c r="A96" s="89" t="s">
        <v>101</v>
      </c>
      <c r="B96" s="100">
        <v>9015815000</v>
      </c>
      <c r="C96" s="89" t="s">
        <v>50</v>
      </c>
      <c r="D96" s="56">
        <f>Table3[[#This Row],[Residential CLM $ Collected]]+Table3[[#This Row],[C&amp;I CLM $ Collected]]</f>
        <v>53688.500209999998</v>
      </c>
      <c r="E96" s="57">
        <f>Table3[[#This Row],[CLM $ Collected ]]/'1.) CLM Reference'!$B$4</f>
        <v>5.0909498383718888E-4</v>
      </c>
      <c r="F96" s="56">
        <f>Table3[[#This Row],[Residential Incentive Disbursements]]+Table3[[#This Row],[C&amp;I Incentive Disbursements]]</f>
        <v>75293.540000000008</v>
      </c>
      <c r="G96" s="57">
        <f>Table3[[#This Row],[Incentive Disbursements]]/'1.) CLM Reference'!$B$5</f>
        <v>5.7412091963919608E-4</v>
      </c>
      <c r="H96" s="53">
        <v>46430.669609999997</v>
      </c>
      <c r="I96" s="54">
        <f>Table3[[#This Row],[Residential CLM $ Collected]]/'1.) CLM Reference'!$B$4</f>
        <v>4.4027344593712591E-4</v>
      </c>
      <c r="J96" s="53">
        <v>59683.54</v>
      </c>
      <c r="K96" s="54">
        <f>Table3[[#This Row],[Residential Incentive Disbursements]]/'1.) CLM Reference'!$B$5</f>
        <v>4.5509307800008794E-4</v>
      </c>
      <c r="L96" s="53">
        <v>7257.8306000000002</v>
      </c>
      <c r="M96" s="54">
        <f>Table3[[#This Row],[C&amp;I CLM $ Collected]]/'1.) CLM Reference'!$B$4</f>
        <v>6.8821537900063003E-5</v>
      </c>
      <c r="N96" s="53">
        <v>15610</v>
      </c>
      <c r="O96" s="54">
        <f>Table3[[#This Row],[C&amp;I Incentive Disbursements]]/'1.) CLM Reference'!$B$5</f>
        <v>1.1902784163910808E-4</v>
      </c>
    </row>
    <row r="97" spans="1:15" s="1" customFormat="1" x14ac:dyDescent="0.35">
      <c r="A97" s="89" t="s">
        <v>102</v>
      </c>
      <c r="B97" s="100">
        <v>9009166002</v>
      </c>
      <c r="C97" s="89" t="s">
        <v>50</v>
      </c>
      <c r="D97" s="56">
        <f>Table3[[#This Row],[Residential CLM $ Collected]]+Table3[[#This Row],[C&amp;I CLM $ Collected]]</f>
        <v>380.86329999999998</v>
      </c>
      <c r="E97" s="57">
        <f>Table3[[#This Row],[CLM $ Collected ]]/'1.) CLM Reference'!$B$4</f>
        <v>3.611492122135375E-6</v>
      </c>
      <c r="F97" s="56">
        <f>Table3[[#This Row],[Residential Incentive Disbursements]]+Table3[[#This Row],[C&amp;I Incentive Disbursements]]</f>
        <v>51922.51</v>
      </c>
      <c r="G97" s="57">
        <f>Table3[[#This Row],[Incentive Disbursements]]/'1.) CLM Reference'!$B$5</f>
        <v>3.9591443291383768E-4</v>
      </c>
      <c r="H97" s="53">
        <v>380.86329999999998</v>
      </c>
      <c r="I97" s="54">
        <f>Table3[[#This Row],[Residential CLM $ Collected]]/'1.) CLM Reference'!$B$4</f>
        <v>3.611492122135375E-6</v>
      </c>
      <c r="J97" s="53">
        <v>51922.51</v>
      </c>
      <c r="K97" s="54">
        <f>Table3[[#This Row],[Residential Incentive Disbursements]]/'1.) CLM Reference'!$B$5</f>
        <v>3.9591443291383768E-4</v>
      </c>
      <c r="L97" s="53">
        <v>0</v>
      </c>
      <c r="M97" s="54">
        <f>Table3[[#This Row],[C&amp;I CLM $ Collected]]/'1.) CLM Reference'!$B$4</f>
        <v>0</v>
      </c>
      <c r="N97" s="53">
        <v>0</v>
      </c>
      <c r="O97" s="54">
        <f>Table3[[#This Row],[C&amp;I Incentive Disbursements]]/'1.) CLM Reference'!$B$5</f>
        <v>0</v>
      </c>
    </row>
    <row r="98" spans="1:15" s="1" customFormat="1" x14ac:dyDescent="0.35">
      <c r="A98" s="89" t="s">
        <v>102</v>
      </c>
      <c r="B98" s="100">
        <v>9009170500</v>
      </c>
      <c r="C98" s="89" t="s">
        <v>50</v>
      </c>
      <c r="D98" s="56">
        <f>Table3[[#This Row],[Residential CLM $ Collected]]+Table3[[#This Row],[C&amp;I CLM $ Collected]]</f>
        <v>147.1969</v>
      </c>
      <c r="E98" s="57">
        <f>Table3[[#This Row],[CLM $ Collected ]]/'1.) CLM Reference'!$B$4</f>
        <v>1.3957775526094234E-6</v>
      </c>
      <c r="F98" s="56">
        <f>Table3[[#This Row],[Residential Incentive Disbursements]]+Table3[[#This Row],[C&amp;I Incentive Disbursements]]</f>
        <v>0</v>
      </c>
      <c r="G98" s="57">
        <f>Table3[[#This Row],[Incentive Disbursements]]/'1.) CLM Reference'!$B$5</f>
        <v>0</v>
      </c>
      <c r="H98" s="53">
        <v>147.1969</v>
      </c>
      <c r="I98" s="54">
        <f>Table3[[#This Row],[Residential CLM $ Collected]]/'1.) CLM Reference'!$B$4</f>
        <v>1.3957775526094234E-6</v>
      </c>
      <c r="J98" s="53">
        <v>0</v>
      </c>
      <c r="K98" s="54">
        <f>Table3[[#This Row],[Residential Incentive Disbursements]]/'1.) CLM Reference'!$B$5</f>
        <v>0</v>
      </c>
      <c r="L98" s="53">
        <v>0</v>
      </c>
      <c r="M98" s="54">
        <f>Table3[[#This Row],[C&amp;I CLM $ Collected]]/'1.) CLM Reference'!$B$4</f>
        <v>0</v>
      </c>
      <c r="N98" s="53">
        <v>0</v>
      </c>
      <c r="O98" s="54">
        <f>Table3[[#This Row],[C&amp;I Incentive Disbursements]]/'1.) CLM Reference'!$B$5</f>
        <v>0</v>
      </c>
    </row>
    <row r="99" spans="1:15" s="1" customFormat="1" x14ac:dyDescent="0.35">
      <c r="A99" s="89" t="s">
        <v>102</v>
      </c>
      <c r="B99" s="100">
        <v>9009343101</v>
      </c>
      <c r="C99" s="89" t="s">
        <v>50</v>
      </c>
      <c r="D99" s="56">
        <f>Table3[[#This Row],[Residential CLM $ Collected]]+Table3[[#This Row],[C&amp;I CLM $ Collected]]</f>
        <v>55631.366259999995</v>
      </c>
      <c r="E99" s="57">
        <f>Table3[[#This Row],[CLM $ Collected ]]/'1.) CLM Reference'!$B$4</f>
        <v>5.2751798609006878E-4</v>
      </c>
      <c r="F99" s="56">
        <f>Table3[[#This Row],[Residential Incentive Disbursements]]+Table3[[#This Row],[C&amp;I Incentive Disbursements]]</f>
        <v>117533.63</v>
      </c>
      <c r="G99" s="57">
        <f>Table3[[#This Row],[Incentive Disbursements]]/'1.) CLM Reference'!$B$5</f>
        <v>8.9620591280650374E-4</v>
      </c>
      <c r="H99" s="53">
        <v>55631.366259999995</v>
      </c>
      <c r="I99" s="54">
        <f>Table3[[#This Row],[Residential CLM $ Collected]]/'1.) CLM Reference'!$B$4</f>
        <v>5.2751798609006878E-4</v>
      </c>
      <c r="J99" s="53">
        <v>117533.63</v>
      </c>
      <c r="K99" s="54">
        <f>Table3[[#This Row],[Residential Incentive Disbursements]]/'1.) CLM Reference'!$B$5</f>
        <v>8.9620591280650374E-4</v>
      </c>
      <c r="L99" s="53">
        <v>0</v>
      </c>
      <c r="M99" s="54">
        <f>Table3[[#This Row],[C&amp;I CLM $ Collected]]/'1.) CLM Reference'!$B$4</f>
        <v>0</v>
      </c>
      <c r="N99" s="53">
        <v>0</v>
      </c>
      <c r="O99" s="54">
        <f>Table3[[#This Row],[C&amp;I Incentive Disbursements]]/'1.) CLM Reference'!$B$5</f>
        <v>0</v>
      </c>
    </row>
    <row r="100" spans="1:15" s="1" customFormat="1" x14ac:dyDescent="0.35">
      <c r="A100" s="89" t="s">
        <v>102</v>
      </c>
      <c r="B100" s="100">
        <v>9009343102</v>
      </c>
      <c r="C100" s="89" t="s">
        <v>50</v>
      </c>
      <c r="D100" s="56">
        <f>Table3[[#This Row],[Residential CLM $ Collected]]+Table3[[#This Row],[C&amp;I CLM $ Collected]]</f>
        <v>59450.922559999999</v>
      </c>
      <c r="E100" s="57">
        <f>Table3[[#This Row],[CLM $ Collected ]]/'1.) CLM Reference'!$B$4</f>
        <v>5.637364862382914E-4</v>
      </c>
      <c r="F100" s="56">
        <f>Table3[[#This Row],[Residential Incentive Disbursements]]+Table3[[#This Row],[C&amp;I Incentive Disbursements]]</f>
        <v>138767.59</v>
      </c>
      <c r="G100" s="57">
        <f>Table3[[#This Row],[Incentive Disbursements]]/'1.) CLM Reference'!$B$5</f>
        <v>1.0581170228802484E-3</v>
      </c>
      <c r="H100" s="53">
        <v>59450.922559999999</v>
      </c>
      <c r="I100" s="54">
        <f>Table3[[#This Row],[Residential CLM $ Collected]]/'1.) CLM Reference'!$B$4</f>
        <v>5.637364862382914E-4</v>
      </c>
      <c r="J100" s="53">
        <v>138767.59</v>
      </c>
      <c r="K100" s="54">
        <f>Table3[[#This Row],[Residential Incentive Disbursements]]/'1.) CLM Reference'!$B$5</f>
        <v>1.0581170228802484E-3</v>
      </c>
      <c r="L100" s="53">
        <v>0</v>
      </c>
      <c r="M100" s="54">
        <f>Table3[[#This Row],[C&amp;I CLM $ Collected]]/'1.) CLM Reference'!$B$4</f>
        <v>0</v>
      </c>
      <c r="N100" s="53">
        <v>0</v>
      </c>
      <c r="O100" s="54">
        <f>Table3[[#This Row],[C&amp;I Incentive Disbursements]]/'1.) CLM Reference'!$B$5</f>
        <v>0</v>
      </c>
    </row>
    <row r="101" spans="1:15" s="1" customFormat="1" x14ac:dyDescent="0.35">
      <c r="A101" s="89" t="s">
        <v>102</v>
      </c>
      <c r="B101" s="100">
        <v>9009343200</v>
      </c>
      <c r="C101" s="89" t="s">
        <v>50</v>
      </c>
      <c r="D101" s="56">
        <f>Table3[[#This Row],[Residential CLM $ Collected]]+Table3[[#This Row],[C&amp;I CLM $ Collected]]</f>
        <v>87919.936159999997</v>
      </c>
      <c r="E101" s="57">
        <f>Table3[[#This Row],[CLM $ Collected ]]/'1.) CLM Reference'!$B$4</f>
        <v>8.3369060978173823E-4</v>
      </c>
      <c r="F101" s="56">
        <f>Table3[[#This Row],[Residential Incentive Disbursements]]+Table3[[#This Row],[C&amp;I Incentive Disbursements]]</f>
        <v>117197.34</v>
      </c>
      <c r="G101" s="57">
        <f>Table3[[#This Row],[Incentive Disbursements]]/'1.) CLM Reference'!$B$5</f>
        <v>8.9364166726743795E-4</v>
      </c>
      <c r="H101" s="53">
        <v>87919.936159999997</v>
      </c>
      <c r="I101" s="54">
        <f>Table3[[#This Row],[Residential CLM $ Collected]]/'1.) CLM Reference'!$B$4</f>
        <v>8.3369060978173823E-4</v>
      </c>
      <c r="J101" s="53">
        <v>117197.34</v>
      </c>
      <c r="K101" s="54">
        <f>Table3[[#This Row],[Residential Incentive Disbursements]]/'1.) CLM Reference'!$B$5</f>
        <v>8.9364166726743795E-4</v>
      </c>
      <c r="L101" s="53">
        <v>0</v>
      </c>
      <c r="M101" s="54">
        <f>Table3[[#This Row],[C&amp;I CLM $ Collected]]/'1.) CLM Reference'!$B$4</f>
        <v>0</v>
      </c>
      <c r="N101" s="53">
        <v>0</v>
      </c>
      <c r="O101" s="54">
        <f>Table3[[#This Row],[C&amp;I Incentive Disbursements]]/'1.) CLM Reference'!$B$5</f>
        <v>0</v>
      </c>
    </row>
    <row r="102" spans="1:15" s="1" customFormat="1" x14ac:dyDescent="0.35">
      <c r="A102" s="89" t="s">
        <v>102</v>
      </c>
      <c r="B102" s="100">
        <v>9009343300</v>
      </c>
      <c r="C102" s="89" t="s">
        <v>50</v>
      </c>
      <c r="D102" s="56">
        <f>Table3[[#This Row],[Residential CLM $ Collected]]+Table3[[#This Row],[C&amp;I CLM $ Collected]]</f>
        <v>98298.111550000001</v>
      </c>
      <c r="E102" s="57">
        <f>Table3[[#This Row],[CLM $ Collected ]]/'1.) CLM Reference'!$B$4</f>
        <v>9.3210045568478076E-4</v>
      </c>
      <c r="F102" s="56">
        <f>Table3[[#This Row],[Residential Incentive Disbursements]]+Table3[[#This Row],[C&amp;I Incentive Disbursements]]</f>
        <v>210587.66</v>
      </c>
      <c r="G102" s="57">
        <f>Table3[[#This Row],[Incentive Disbursements]]/'1.) CLM Reference'!$B$5</f>
        <v>1.6057523796047619E-3</v>
      </c>
      <c r="H102" s="53">
        <v>98298.111550000001</v>
      </c>
      <c r="I102" s="54">
        <f>Table3[[#This Row],[Residential CLM $ Collected]]/'1.) CLM Reference'!$B$4</f>
        <v>9.3210045568478076E-4</v>
      </c>
      <c r="J102" s="53">
        <v>210587.66</v>
      </c>
      <c r="K102" s="54">
        <f>Table3[[#This Row],[Residential Incentive Disbursements]]/'1.) CLM Reference'!$B$5</f>
        <v>1.6057523796047619E-3</v>
      </c>
      <c r="L102" s="53">
        <v>0</v>
      </c>
      <c r="M102" s="54">
        <f>Table3[[#This Row],[C&amp;I CLM $ Collected]]/'1.) CLM Reference'!$B$4</f>
        <v>0</v>
      </c>
      <c r="N102" s="53">
        <v>0</v>
      </c>
      <c r="O102" s="54">
        <f>Table3[[#This Row],[C&amp;I Incentive Disbursements]]/'1.) CLM Reference'!$B$5</f>
        <v>0</v>
      </c>
    </row>
    <row r="103" spans="1:15" s="1" customFormat="1" x14ac:dyDescent="0.35">
      <c r="A103" s="89" t="s">
        <v>102</v>
      </c>
      <c r="B103" s="100">
        <v>9009343400</v>
      </c>
      <c r="C103" s="89" t="s">
        <v>50</v>
      </c>
      <c r="D103" s="56">
        <f>Table3[[#This Row],[Residential CLM $ Collected]]+Table3[[#This Row],[C&amp;I CLM $ Collected]]</f>
        <v>388218.16353000002</v>
      </c>
      <c r="E103" s="57">
        <f>Table3[[#This Row],[CLM $ Collected ]]/'1.) CLM Reference'!$B$4</f>
        <v>3.6812337635536373E-3</v>
      </c>
      <c r="F103" s="56">
        <f>Table3[[#This Row],[Residential Incentive Disbursements]]+Table3[[#This Row],[C&amp;I Incentive Disbursements]]</f>
        <v>704031.9</v>
      </c>
      <c r="G103" s="57">
        <f>Table3[[#This Row],[Incentive Disbursements]]/'1.) CLM Reference'!$B$5</f>
        <v>5.3683150225547968E-3</v>
      </c>
      <c r="H103" s="53">
        <v>235503.31693</v>
      </c>
      <c r="I103" s="54">
        <f>Table3[[#This Row],[Residential CLM $ Collected]]/'1.) CLM Reference'!$B$4</f>
        <v>2.2331329215218312E-3</v>
      </c>
      <c r="J103" s="53">
        <v>506243.65</v>
      </c>
      <c r="K103" s="54">
        <f>Table3[[#This Row],[Residential Incentive Disbursements]]/'1.) CLM Reference'!$B$5</f>
        <v>3.8601594492635527E-3</v>
      </c>
      <c r="L103" s="53">
        <v>152714.84659999999</v>
      </c>
      <c r="M103" s="54">
        <f>Table3[[#This Row],[C&amp;I CLM $ Collected]]/'1.) CLM Reference'!$B$4</f>
        <v>1.4481008420318057E-3</v>
      </c>
      <c r="N103" s="53">
        <v>197788.25</v>
      </c>
      <c r="O103" s="54">
        <f>Table3[[#This Row],[C&amp;I Incentive Disbursements]]/'1.) CLM Reference'!$B$5</f>
        <v>1.5081555732912439E-3</v>
      </c>
    </row>
    <row r="104" spans="1:15" s="1" customFormat="1" x14ac:dyDescent="0.35">
      <c r="A104" s="89" t="s">
        <v>102</v>
      </c>
      <c r="B104" s="100">
        <v>9009347100</v>
      </c>
      <c r="C104" s="89" t="s">
        <v>50</v>
      </c>
      <c r="D104" s="56">
        <f>Table3[[#This Row],[Residential CLM $ Collected]]+Table3[[#This Row],[C&amp;I CLM $ Collected]]</f>
        <v>111.0403</v>
      </c>
      <c r="E104" s="57">
        <f>Table3[[#This Row],[CLM $ Collected ]]/'1.) CLM Reference'!$B$4</f>
        <v>1.0529267815763523E-6</v>
      </c>
      <c r="F104" s="56">
        <f>Table3[[#This Row],[Residential Incentive Disbursements]]+Table3[[#This Row],[C&amp;I Incentive Disbursements]]</f>
        <v>0</v>
      </c>
      <c r="G104" s="57">
        <f>Table3[[#This Row],[Incentive Disbursements]]/'1.) CLM Reference'!$B$5</f>
        <v>0</v>
      </c>
      <c r="H104" s="53">
        <v>111.0403</v>
      </c>
      <c r="I104" s="54">
        <f>Table3[[#This Row],[Residential CLM $ Collected]]/'1.) CLM Reference'!$B$4</f>
        <v>1.0529267815763523E-6</v>
      </c>
      <c r="J104" s="53">
        <v>0</v>
      </c>
      <c r="K104" s="54">
        <f>Table3[[#This Row],[Residential Incentive Disbursements]]/'1.) CLM Reference'!$B$5</f>
        <v>0</v>
      </c>
      <c r="L104" s="53">
        <v>0</v>
      </c>
      <c r="M104" s="54">
        <f>Table3[[#This Row],[C&amp;I CLM $ Collected]]/'1.) CLM Reference'!$B$4</f>
        <v>0</v>
      </c>
      <c r="N104" s="53">
        <v>0</v>
      </c>
      <c r="O104" s="54">
        <f>Table3[[#This Row],[C&amp;I Incentive Disbursements]]/'1.) CLM Reference'!$B$5</f>
        <v>0</v>
      </c>
    </row>
    <row r="105" spans="1:15" s="1" customFormat="1" x14ac:dyDescent="0.35">
      <c r="A105" s="89" t="s">
        <v>103</v>
      </c>
      <c r="B105" s="100">
        <v>9007600100</v>
      </c>
      <c r="C105" s="89" t="s">
        <v>50</v>
      </c>
      <c r="D105" s="56">
        <f>Table3[[#This Row],[Residential CLM $ Collected]]+Table3[[#This Row],[C&amp;I CLM $ Collected]]</f>
        <v>120485.01395000001</v>
      </c>
      <c r="E105" s="57">
        <f>Table3[[#This Row],[CLM $ Collected ]]/'1.) CLM Reference'!$B$4</f>
        <v>1.1424851875089983E-3</v>
      </c>
      <c r="F105" s="56">
        <f>Table3[[#This Row],[Residential Incentive Disbursements]]+Table3[[#This Row],[C&amp;I Incentive Disbursements]]</f>
        <v>152721.51</v>
      </c>
      <c r="G105" s="57">
        <f>Table3[[#This Row],[Incentive Disbursements]]/'1.) CLM Reference'!$B$5</f>
        <v>1.164517085660824E-3</v>
      </c>
      <c r="H105" s="53">
        <v>87747.163050000003</v>
      </c>
      <c r="I105" s="54">
        <f>Table3[[#This Row],[Residential CLM $ Collected]]/'1.) CLM Reference'!$B$4</f>
        <v>8.3205230878061317E-4</v>
      </c>
      <c r="J105" s="53">
        <v>127475.14</v>
      </c>
      <c r="K105" s="54">
        <f>Table3[[#This Row],[Residential Incentive Disbursements]]/'1.) CLM Reference'!$B$5</f>
        <v>9.7201094022057223E-4</v>
      </c>
      <c r="L105" s="53">
        <v>32737.850900000001</v>
      </c>
      <c r="M105" s="54">
        <f>Table3[[#This Row],[C&amp;I CLM $ Collected]]/'1.) CLM Reference'!$B$4</f>
        <v>3.10432878728385E-4</v>
      </c>
      <c r="N105" s="53">
        <v>25246.37</v>
      </c>
      <c r="O105" s="54">
        <f>Table3[[#This Row],[C&amp;I Incentive Disbursements]]/'1.) CLM Reference'!$B$5</f>
        <v>1.925061454402517E-4</v>
      </c>
    </row>
    <row r="106" spans="1:15" s="1" customFormat="1" x14ac:dyDescent="0.35">
      <c r="A106" s="89" t="s">
        <v>104</v>
      </c>
      <c r="B106" s="100">
        <v>9007610100</v>
      </c>
      <c r="C106" s="89" t="s">
        <v>50</v>
      </c>
      <c r="D106" s="56">
        <f>Table3[[#This Row],[Residential CLM $ Collected]]+Table3[[#This Row],[C&amp;I CLM $ Collected]]</f>
        <v>35033.011129999999</v>
      </c>
      <c r="E106" s="57">
        <f>Table3[[#This Row],[CLM $ Collected ]]/'1.) CLM Reference'!$B$4</f>
        <v>3.3219646973251535E-4</v>
      </c>
      <c r="F106" s="56">
        <f>Table3[[#This Row],[Residential Incentive Disbursements]]+Table3[[#This Row],[C&amp;I Incentive Disbursements]]</f>
        <v>55218.75</v>
      </c>
      <c r="G106" s="57">
        <f>Table3[[#This Row],[Incentive Disbursements]]/'1.) CLM Reference'!$B$5</f>
        <v>4.2104859900765531E-4</v>
      </c>
      <c r="H106" s="53">
        <v>35033.011129999999</v>
      </c>
      <c r="I106" s="54">
        <f>Table3[[#This Row],[Residential CLM $ Collected]]/'1.) CLM Reference'!$B$4</f>
        <v>3.3219646973251535E-4</v>
      </c>
      <c r="J106" s="53">
        <v>55218.75</v>
      </c>
      <c r="K106" s="54">
        <f>Table3[[#This Row],[Residential Incentive Disbursements]]/'1.) CLM Reference'!$B$5</f>
        <v>4.2104859900765531E-4</v>
      </c>
      <c r="L106" s="53">
        <v>0</v>
      </c>
      <c r="M106" s="54">
        <f>Table3[[#This Row],[C&amp;I CLM $ Collected]]/'1.) CLM Reference'!$B$4</f>
        <v>0</v>
      </c>
      <c r="N106" s="53">
        <v>0</v>
      </c>
      <c r="O106" s="54">
        <f>Table3[[#This Row],[C&amp;I Incentive Disbursements]]/'1.) CLM Reference'!$B$5</f>
        <v>0</v>
      </c>
    </row>
    <row r="107" spans="1:15" s="1" customFormat="1" x14ac:dyDescent="0.35">
      <c r="A107" s="89" t="s">
        <v>104</v>
      </c>
      <c r="B107" s="100">
        <v>9007610200</v>
      </c>
      <c r="C107" s="89" t="s">
        <v>50</v>
      </c>
      <c r="D107" s="56">
        <f>Table3[[#This Row],[Residential CLM $ Collected]]+Table3[[#This Row],[C&amp;I CLM $ Collected]]</f>
        <v>233968.80580999999</v>
      </c>
      <c r="E107" s="57">
        <f>Table3[[#This Row],[CLM $ Collected ]]/'1.) CLM Reference'!$B$4</f>
        <v>2.2185820975878651E-3</v>
      </c>
      <c r="F107" s="56">
        <f>Table3[[#This Row],[Residential Incentive Disbursements]]+Table3[[#This Row],[C&amp;I Incentive Disbursements]]</f>
        <v>187393.65</v>
      </c>
      <c r="G107" s="57">
        <f>Table3[[#This Row],[Incentive Disbursements]]/'1.) CLM Reference'!$B$5</f>
        <v>1.4288956884288561E-3</v>
      </c>
      <c r="H107" s="53">
        <v>132272.80330999999</v>
      </c>
      <c r="I107" s="54">
        <f>Table3[[#This Row],[Residential CLM $ Collected]]/'1.) CLM Reference'!$B$4</f>
        <v>1.2542615345895155E-3</v>
      </c>
      <c r="J107" s="53">
        <v>137668.76999999999</v>
      </c>
      <c r="K107" s="54">
        <f>Table3[[#This Row],[Residential Incentive Disbursements]]/'1.) CLM Reference'!$B$5</f>
        <v>1.0497384083414986E-3</v>
      </c>
      <c r="L107" s="53">
        <v>101696.0025</v>
      </c>
      <c r="M107" s="54">
        <f>Table3[[#This Row],[C&amp;I CLM $ Collected]]/'1.) CLM Reference'!$B$4</f>
        <v>9.6432056299834994E-4</v>
      </c>
      <c r="N107" s="53">
        <v>49724.88</v>
      </c>
      <c r="O107" s="54">
        <f>Table3[[#This Row],[C&amp;I Incentive Disbursements]]/'1.) CLM Reference'!$B$5</f>
        <v>3.7915728008735758E-4</v>
      </c>
    </row>
    <row r="108" spans="1:15" s="1" customFormat="1" x14ac:dyDescent="0.35">
      <c r="A108" s="89" t="s">
        <v>104</v>
      </c>
      <c r="B108" s="100">
        <v>9007610300</v>
      </c>
      <c r="C108" s="89" t="s">
        <v>50</v>
      </c>
      <c r="D108" s="56">
        <f>Table3[[#This Row],[Residential CLM $ Collected]]+Table3[[#This Row],[C&amp;I CLM $ Collected]]</f>
        <v>59391.777740000005</v>
      </c>
      <c r="E108" s="57">
        <f>Table3[[#This Row],[CLM $ Collected ]]/'1.) CLM Reference'!$B$4</f>
        <v>5.6317565233411876E-4</v>
      </c>
      <c r="F108" s="56">
        <f>Table3[[#This Row],[Residential Incentive Disbursements]]+Table3[[#This Row],[C&amp;I Incentive Disbursements]]</f>
        <v>94362.23</v>
      </c>
      <c r="G108" s="57">
        <f>Table3[[#This Row],[Incentive Disbursements]]/'1.) CLM Reference'!$B$5</f>
        <v>7.1952162518597654E-4</v>
      </c>
      <c r="H108" s="53">
        <v>59391.777740000005</v>
      </c>
      <c r="I108" s="54">
        <f>Table3[[#This Row],[Residential CLM $ Collected]]/'1.) CLM Reference'!$B$4</f>
        <v>5.6317565233411876E-4</v>
      </c>
      <c r="J108" s="53">
        <v>94362.23</v>
      </c>
      <c r="K108" s="54">
        <f>Table3[[#This Row],[Residential Incentive Disbursements]]/'1.) CLM Reference'!$B$5</f>
        <v>7.1952162518597654E-4</v>
      </c>
      <c r="L108" s="53">
        <v>0</v>
      </c>
      <c r="M108" s="54">
        <f>Table3[[#This Row],[C&amp;I CLM $ Collected]]/'1.) CLM Reference'!$B$4</f>
        <v>0</v>
      </c>
      <c r="N108" s="53">
        <v>0</v>
      </c>
      <c r="O108" s="54">
        <f>Table3[[#This Row],[C&amp;I Incentive Disbursements]]/'1.) CLM Reference'!$B$5</f>
        <v>0</v>
      </c>
    </row>
    <row r="109" spans="1:15" s="1" customFormat="1" x14ac:dyDescent="0.35">
      <c r="A109" s="89" t="s">
        <v>104</v>
      </c>
      <c r="B109" s="100">
        <v>9007610400</v>
      </c>
      <c r="C109" s="89" t="s">
        <v>50</v>
      </c>
      <c r="D109" s="56">
        <f>Table3[[#This Row],[Residential CLM $ Collected]]+Table3[[#This Row],[C&amp;I CLM $ Collected]]</f>
        <v>48376.332999999999</v>
      </c>
      <c r="E109" s="57">
        <f>Table3[[#This Row],[CLM $ Collected ]]/'1.) CLM Reference'!$B$4</f>
        <v>4.5872297364250527E-4</v>
      </c>
      <c r="F109" s="56">
        <f>Table3[[#This Row],[Residential Incentive Disbursements]]+Table3[[#This Row],[C&amp;I Incentive Disbursements]]</f>
        <v>125374.72</v>
      </c>
      <c r="G109" s="57">
        <f>Table3[[#This Row],[Incentive Disbursements]]/'1.) CLM Reference'!$B$5</f>
        <v>9.5599502355589471E-4</v>
      </c>
      <c r="H109" s="53">
        <v>48376.332999999999</v>
      </c>
      <c r="I109" s="54">
        <f>Table3[[#This Row],[Residential CLM $ Collected]]/'1.) CLM Reference'!$B$4</f>
        <v>4.5872297364250527E-4</v>
      </c>
      <c r="J109" s="53">
        <v>125374.72</v>
      </c>
      <c r="K109" s="54">
        <f>Table3[[#This Row],[Residential Incentive Disbursements]]/'1.) CLM Reference'!$B$5</f>
        <v>9.5599502355589471E-4</v>
      </c>
      <c r="L109" s="53">
        <v>0</v>
      </c>
      <c r="M109" s="54">
        <f>Table3[[#This Row],[C&amp;I CLM $ Collected]]/'1.) CLM Reference'!$B$4</f>
        <v>0</v>
      </c>
      <c r="N109" s="53">
        <v>0</v>
      </c>
      <c r="O109" s="54">
        <f>Table3[[#This Row],[C&amp;I Incentive Disbursements]]/'1.) CLM Reference'!$B$5</f>
        <v>0</v>
      </c>
    </row>
    <row r="110" spans="1:15" s="1" customFormat="1" x14ac:dyDescent="0.35">
      <c r="A110" s="89" t="s">
        <v>105</v>
      </c>
      <c r="B110" s="100">
        <v>9007550201</v>
      </c>
      <c r="C110" s="89" t="s">
        <v>50</v>
      </c>
      <c r="D110" s="56">
        <f>Table3[[#This Row],[Residential CLM $ Collected]]+Table3[[#This Row],[C&amp;I CLM $ Collected]]</f>
        <v>147.5308</v>
      </c>
      <c r="E110" s="57">
        <f>Table3[[#This Row],[CLM $ Collected ]]/'1.) CLM Reference'!$B$4</f>
        <v>1.3989437206796498E-6</v>
      </c>
      <c r="F110" s="56">
        <f>Table3[[#This Row],[Residential Incentive Disbursements]]+Table3[[#This Row],[C&amp;I Incentive Disbursements]]</f>
        <v>118126.22</v>
      </c>
      <c r="G110" s="57">
        <f>Table3[[#This Row],[Incentive Disbursements]]/'1.) CLM Reference'!$B$5</f>
        <v>9.0072447197863173E-4</v>
      </c>
      <c r="H110" s="53">
        <v>147.5308</v>
      </c>
      <c r="I110" s="54">
        <f>Table3[[#This Row],[Residential CLM $ Collected]]/'1.) CLM Reference'!$B$4</f>
        <v>1.3989437206796498E-6</v>
      </c>
      <c r="J110" s="53">
        <v>118126.22</v>
      </c>
      <c r="K110" s="54">
        <f>Table3[[#This Row],[Residential Incentive Disbursements]]/'1.) CLM Reference'!$B$5</f>
        <v>9.0072447197863173E-4</v>
      </c>
      <c r="L110" s="53">
        <v>0</v>
      </c>
      <c r="M110" s="54">
        <f>Table3[[#This Row],[C&amp;I CLM $ Collected]]/'1.) CLM Reference'!$B$4</f>
        <v>0</v>
      </c>
      <c r="N110" s="53">
        <v>0</v>
      </c>
      <c r="O110" s="54">
        <f>Table3[[#This Row],[C&amp;I Incentive Disbursements]]/'1.) CLM Reference'!$B$5</f>
        <v>0</v>
      </c>
    </row>
    <row r="111" spans="1:15" s="1" customFormat="1" x14ac:dyDescent="0.35">
      <c r="A111" s="89" t="s">
        <v>105</v>
      </c>
      <c r="B111" s="100">
        <v>9007595101</v>
      </c>
      <c r="C111" s="89" t="s">
        <v>50</v>
      </c>
      <c r="D111" s="56">
        <f>Table3[[#This Row],[Residential CLM $ Collected]]+Table3[[#This Row],[C&amp;I CLM $ Collected]]</f>
        <v>1007.6996</v>
      </c>
      <c r="E111" s="57">
        <f>Table3[[#This Row],[CLM $ Collected ]]/'1.) CLM Reference'!$B$4</f>
        <v>9.5553947226707554E-6</v>
      </c>
      <c r="F111" s="56">
        <f>Table3[[#This Row],[Residential Incentive Disbursements]]+Table3[[#This Row],[C&amp;I Incentive Disbursements]]</f>
        <v>1250</v>
      </c>
      <c r="G111" s="57">
        <f>Table3[[#This Row],[Incentive Disbursements]]/'1.) CLM Reference'!$B$5</f>
        <v>9.5313774534839914E-6</v>
      </c>
      <c r="H111" s="53">
        <v>1007.6996</v>
      </c>
      <c r="I111" s="54">
        <f>Table3[[#This Row],[Residential CLM $ Collected]]/'1.) CLM Reference'!$B$4</f>
        <v>9.5553947226707554E-6</v>
      </c>
      <c r="J111" s="53">
        <v>1250</v>
      </c>
      <c r="K111" s="54">
        <f>Table3[[#This Row],[Residential Incentive Disbursements]]/'1.) CLM Reference'!$B$5</f>
        <v>9.5313774534839914E-6</v>
      </c>
      <c r="L111" s="53">
        <v>0</v>
      </c>
      <c r="M111" s="54">
        <f>Table3[[#This Row],[C&amp;I CLM $ Collected]]/'1.) CLM Reference'!$B$4</f>
        <v>0</v>
      </c>
      <c r="N111" s="53">
        <v>0</v>
      </c>
      <c r="O111" s="54">
        <f>Table3[[#This Row],[C&amp;I Incentive Disbursements]]/'1.) CLM Reference'!$B$5</f>
        <v>0</v>
      </c>
    </row>
    <row r="112" spans="1:15" s="1" customFormat="1" x14ac:dyDescent="0.35">
      <c r="A112" s="89" t="s">
        <v>105</v>
      </c>
      <c r="B112" s="100">
        <v>9011714101</v>
      </c>
      <c r="C112" s="89" t="s">
        <v>50</v>
      </c>
      <c r="D112" s="56">
        <f>Table3[[#This Row],[Residential CLM $ Collected]]+Table3[[#This Row],[C&amp;I CLM $ Collected]]</f>
        <v>198818.25816999999</v>
      </c>
      <c r="E112" s="57">
        <f>Table3[[#This Row],[CLM $ Collected ]]/'1.) CLM Reference'!$B$4</f>
        <v>1.885271101514985E-3</v>
      </c>
      <c r="F112" s="56">
        <f>Table3[[#This Row],[Residential Incentive Disbursements]]+Table3[[#This Row],[C&amp;I Incentive Disbursements]]</f>
        <v>249323.13</v>
      </c>
      <c r="G112" s="57">
        <f>Table3[[#This Row],[Incentive Disbursements]]/'1.) CLM Reference'!$B$5</f>
        <v>1.9011142879312465E-3</v>
      </c>
      <c r="H112" s="53">
        <v>121501.08437</v>
      </c>
      <c r="I112" s="54">
        <f>Table3[[#This Row],[Residential CLM $ Collected]]/'1.) CLM Reference'!$B$4</f>
        <v>1.152119957562623E-3</v>
      </c>
      <c r="J112" s="53">
        <v>195656.5</v>
      </c>
      <c r="K112" s="54">
        <f>Table3[[#This Row],[Residential Incentive Disbursements]]/'1.) CLM Reference'!$B$5</f>
        <v>1.4919007621820724E-3</v>
      </c>
      <c r="L112" s="53">
        <v>77317.173800000004</v>
      </c>
      <c r="M112" s="54">
        <f>Table3[[#This Row],[C&amp;I CLM $ Collected]]/'1.) CLM Reference'!$B$4</f>
        <v>7.331511439523621E-4</v>
      </c>
      <c r="N112" s="53">
        <v>53666.63</v>
      </c>
      <c r="O112" s="54">
        <f>Table3[[#This Row],[C&amp;I Incentive Disbursements]]/'1.) CLM Reference'!$B$5</f>
        <v>4.0921352574917403E-4</v>
      </c>
    </row>
    <row r="113" spans="1:15" s="1" customFormat="1" x14ac:dyDescent="0.35">
      <c r="A113" s="89" t="s">
        <v>105</v>
      </c>
      <c r="B113" s="100">
        <v>9011714103</v>
      </c>
      <c r="C113" s="89" t="s">
        <v>50</v>
      </c>
      <c r="D113" s="56">
        <f>Table3[[#This Row],[Residential CLM $ Collected]]+Table3[[#This Row],[C&amp;I CLM $ Collected]]</f>
        <v>98556.126680000001</v>
      </c>
      <c r="E113" s="57">
        <f>Table3[[#This Row],[CLM $ Collected ]]/'1.) CLM Reference'!$B$4</f>
        <v>9.3454705426591661E-4</v>
      </c>
      <c r="F113" s="56">
        <f>Table3[[#This Row],[Residential Incentive Disbursements]]+Table3[[#This Row],[C&amp;I Incentive Disbursements]]</f>
        <v>133249.92000000001</v>
      </c>
      <c r="G113" s="57">
        <f>Table3[[#This Row],[Incentive Disbursements]]/'1.) CLM Reference'!$B$5</f>
        <v>1.0160442265332364E-3</v>
      </c>
      <c r="H113" s="53">
        <v>98554.398880000008</v>
      </c>
      <c r="I113" s="54">
        <f>Table3[[#This Row],[Residential CLM $ Collected]]/'1.) CLM Reference'!$B$4</f>
        <v>9.3453067060256917E-4</v>
      </c>
      <c r="J113" s="53">
        <v>133249.92000000001</v>
      </c>
      <c r="K113" s="54">
        <f>Table3[[#This Row],[Residential Incentive Disbursements]]/'1.) CLM Reference'!$B$5</f>
        <v>1.0160442265332364E-3</v>
      </c>
      <c r="L113" s="53">
        <v>1.7278</v>
      </c>
      <c r="M113" s="54">
        <f>Table3[[#This Row],[C&amp;I CLM $ Collected]]/'1.) CLM Reference'!$B$4</f>
        <v>1.6383663347519968E-8</v>
      </c>
      <c r="N113" s="53">
        <v>0</v>
      </c>
      <c r="O113" s="54">
        <f>Table3[[#This Row],[C&amp;I Incentive Disbursements]]/'1.) CLM Reference'!$B$5</f>
        <v>0</v>
      </c>
    </row>
    <row r="114" spans="1:15" s="1" customFormat="1" x14ac:dyDescent="0.35">
      <c r="A114" s="89" t="s">
        <v>105</v>
      </c>
      <c r="B114" s="100">
        <v>9011714104</v>
      </c>
      <c r="C114" s="89" t="s">
        <v>50</v>
      </c>
      <c r="D114" s="56">
        <f>Table3[[#This Row],[Residential CLM $ Collected]]+Table3[[#This Row],[C&amp;I CLM $ Collected]]</f>
        <v>74059.181649999999</v>
      </c>
      <c r="E114" s="57">
        <f>Table3[[#This Row],[CLM $ Collected ]]/'1.) CLM Reference'!$B$4</f>
        <v>7.0225761080358162E-4</v>
      </c>
      <c r="F114" s="56">
        <f>Table3[[#This Row],[Residential Incentive Disbursements]]+Table3[[#This Row],[C&amp;I Incentive Disbursements]]</f>
        <v>94090.33</v>
      </c>
      <c r="G114" s="57">
        <f>Table3[[#This Row],[Incentive Disbursements]]/'1.) CLM Reference'!$B$5</f>
        <v>7.1744835996229465E-4</v>
      </c>
      <c r="H114" s="53">
        <v>74059.181649999999</v>
      </c>
      <c r="I114" s="54">
        <f>Table3[[#This Row],[Residential CLM $ Collected]]/'1.) CLM Reference'!$B$4</f>
        <v>7.0225761080358162E-4</v>
      </c>
      <c r="J114" s="53">
        <v>94090.33</v>
      </c>
      <c r="K114" s="54">
        <f>Table3[[#This Row],[Residential Incentive Disbursements]]/'1.) CLM Reference'!$B$5</f>
        <v>7.1744835996229465E-4</v>
      </c>
      <c r="L114" s="53">
        <v>0</v>
      </c>
      <c r="M114" s="54">
        <f>Table3[[#This Row],[C&amp;I CLM $ Collected]]/'1.) CLM Reference'!$B$4</f>
        <v>0</v>
      </c>
      <c r="N114" s="53">
        <v>0</v>
      </c>
      <c r="O114" s="54">
        <f>Table3[[#This Row],[C&amp;I Incentive Disbursements]]/'1.) CLM Reference'!$B$5</f>
        <v>0</v>
      </c>
    </row>
    <row r="115" spans="1:15" s="1" customFormat="1" x14ac:dyDescent="0.35">
      <c r="A115" s="89" t="s">
        <v>105</v>
      </c>
      <c r="B115" s="100">
        <v>9011715100</v>
      </c>
      <c r="C115" s="89" t="s">
        <v>50</v>
      </c>
      <c r="D115" s="56">
        <f>Table3[[#This Row],[Residential CLM $ Collected]]+Table3[[#This Row],[C&amp;I CLM $ Collected]]</f>
        <v>275.27670000000001</v>
      </c>
      <c r="E115" s="57">
        <f>Table3[[#This Row],[CLM $ Collected ]]/'1.) CLM Reference'!$B$4</f>
        <v>2.6102794190393851E-6</v>
      </c>
      <c r="F115" s="56">
        <f>Table3[[#This Row],[Residential Incentive Disbursements]]+Table3[[#This Row],[C&amp;I Incentive Disbursements]]</f>
        <v>0</v>
      </c>
      <c r="G115" s="57">
        <f>Table3[[#This Row],[Incentive Disbursements]]/'1.) CLM Reference'!$B$5</f>
        <v>0</v>
      </c>
      <c r="H115" s="53">
        <v>275.27670000000001</v>
      </c>
      <c r="I115" s="54">
        <f>Table3[[#This Row],[Residential CLM $ Collected]]/'1.) CLM Reference'!$B$4</f>
        <v>2.6102794190393851E-6</v>
      </c>
      <c r="J115" s="53">
        <v>0</v>
      </c>
      <c r="K115" s="54">
        <f>Table3[[#This Row],[Residential Incentive Disbursements]]/'1.) CLM Reference'!$B$5</f>
        <v>0</v>
      </c>
      <c r="L115" s="53">
        <v>0</v>
      </c>
      <c r="M115" s="54">
        <f>Table3[[#This Row],[C&amp;I CLM $ Collected]]/'1.) CLM Reference'!$B$4</f>
        <v>0</v>
      </c>
      <c r="N115" s="53">
        <v>0</v>
      </c>
      <c r="O115" s="54">
        <f>Table3[[#This Row],[C&amp;I Incentive Disbursements]]/'1.) CLM Reference'!$B$5</f>
        <v>0</v>
      </c>
    </row>
    <row r="116" spans="1:15" s="1" customFormat="1" x14ac:dyDescent="0.35">
      <c r="A116" s="89" t="s">
        <v>106</v>
      </c>
      <c r="B116" s="100">
        <v>9005293100</v>
      </c>
      <c r="C116" s="89" t="s">
        <v>50</v>
      </c>
      <c r="D116" s="56">
        <f>Table3[[#This Row],[Residential CLM $ Collected]]+Table3[[#This Row],[C&amp;I CLM $ Collected]]</f>
        <v>39035.470430000001</v>
      </c>
      <c r="E116" s="57">
        <f>Table3[[#This Row],[CLM $ Collected ]]/'1.) CLM Reference'!$B$4</f>
        <v>3.7014932639031745E-4</v>
      </c>
      <c r="F116" s="56">
        <f>Table3[[#This Row],[Residential Incentive Disbursements]]+Table3[[#This Row],[C&amp;I Incentive Disbursements]]</f>
        <v>106876.83</v>
      </c>
      <c r="G116" s="57">
        <f>Table3[[#This Row],[Incentive Disbursements]]/'1.) CLM Reference'!$B$5</f>
        <v>8.1494672620947319E-4</v>
      </c>
      <c r="H116" s="53">
        <v>31662.693429999999</v>
      </c>
      <c r="I116" s="54">
        <f>Table3[[#This Row],[Residential CLM $ Collected]]/'1.) CLM Reference'!$B$4</f>
        <v>3.0023782256792005E-4</v>
      </c>
      <c r="J116" s="53">
        <v>95634.83</v>
      </c>
      <c r="K116" s="54">
        <f>Table3[[#This Row],[Residential Incentive Disbursements]]/'1.) CLM Reference'!$B$5</f>
        <v>7.2922532994381957E-4</v>
      </c>
      <c r="L116" s="53">
        <v>7372.777</v>
      </c>
      <c r="M116" s="54">
        <f>Table3[[#This Row],[C&amp;I CLM $ Collected]]/'1.) CLM Reference'!$B$4</f>
        <v>6.9911503822397392E-5</v>
      </c>
      <c r="N116" s="53">
        <v>11242</v>
      </c>
      <c r="O116" s="54">
        <f>Table3[[#This Row],[C&amp;I Incentive Disbursements]]/'1.) CLM Reference'!$B$5</f>
        <v>8.572139626565362E-5</v>
      </c>
    </row>
    <row r="117" spans="1:15" s="1" customFormat="1" x14ac:dyDescent="0.35">
      <c r="A117" s="89" t="s">
        <v>106</v>
      </c>
      <c r="B117" s="100">
        <v>9005320100</v>
      </c>
      <c r="C117" s="89" t="s">
        <v>50</v>
      </c>
      <c r="D117" s="56">
        <f>Table3[[#This Row],[Residential CLM $ Collected]]+Table3[[#This Row],[C&amp;I CLM $ Collected]]</f>
        <v>221.1902</v>
      </c>
      <c r="E117" s="57">
        <f>Table3[[#This Row],[CLM $ Collected ]]/'1.) CLM Reference'!$B$4</f>
        <v>2.0974104482987678E-6</v>
      </c>
      <c r="F117" s="56">
        <f>Table3[[#This Row],[Residential Incentive Disbursements]]+Table3[[#This Row],[C&amp;I Incentive Disbursements]]</f>
        <v>1099.42</v>
      </c>
      <c r="G117" s="57">
        <f>Table3[[#This Row],[Incentive Disbursements]]/'1.) CLM Reference'!$B$5</f>
        <v>8.3831895999274965E-6</v>
      </c>
      <c r="H117" s="53">
        <v>221.1902</v>
      </c>
      <c r="I117" s="54">
        <f>Table3[[#This Row],[Residential CLM $ Collected]]/'1.) CLM Reference'!$B$4</f>
        <v>2.0974104482987678E-6</v>
      </c>
      <c r="J117" s="53">
        <v>1099.42</v>
      </c>
      <c r="K117" s="54">
        <f>Table3[[#This Row],[Residential Incentive Disbursements]]/'1.) CLM Reference'!$B$5</f>
        <v>8.3831895999274965E-6</v>
      </c>
      <c r="L117" s="53">
        <v>0</v>
      </c>
      <c r="M117" s="54">
        <f>Table3[[#This Row],[C&amp;I CLM $ Collected]]/'1.) CLM Reference'!$B$4</f>
        <v>0</v>
      </c>
      <c r="N117" s="53">
        <v>0</v>
      </c>
      <c r="O117" s="54">
        <f>Table3[[#This Row],[C&amp;I Incentive Disbursements]]/'1.) CLM Reference'!$B$5</f>
        <v>0</v>
      </c>
    </row>
    <row r="118" spans="1:15" s="1" customFormat="1" x14ac:dyDescent="0.35">
      <c r="A118" s="89" t="s">
        <v>107</v>
      </c>
      <c r="B118" s="100">
        <v>9013850200</v>
      </c>
      <c r="C118" s="89" t="s">
        <v>50</v>
      </c>
      <c r="D118" s="56">
        <f>Table3[[#This Row],[Residential CLM $ Collected]]+Table3[[#This Row],[C&amp;I CLM $ Collected]]</f>
        <v>405.3175</v>
      </c>
      <c r="E118" s="57">
        <f>Table3[[#This Row],[CLM $ Collected ]]/'1.) CLM Reference'!$B$4</f>
        <v>3.843376240802422E-6</v>
      </c>
      <c r="F118" s="56">
        <f>Table3[[#This Row],[Residential Incentive Disbursements]]+Table3[[#This Row],[C&amp;I Incentive Disbursements]]</f>
        <v>11553.17</v>
      </c>
      <c r="G118" s="57">
        <f>Table3[[#This Row],[Incentive Disbursements]]/'1.) CLM Reference'!$B$5</f>
        <v>8.8094099243414106E-5</v>
      </c>
      <c r="H118" s="53">
        <v>405.3175</v>
      </c>
      <c r="I118" s="54">
        <f>Table3[[#This Row],[Residential CLM $ Collected]]/'1.) CLM Reference'!$B$4</f>
        <v>3.843376240802422E-6</v>
      </c>
      <c r="J118" s="53">
        <v>11553.17</v>
      </c>
      <c r="K118" s="54">
        <f>Table3[[#This Row],[Residential Incentive Disbursements]]/'1.) CLM Reference'!$B$5</f>
        <v>8.8094099243414106E-5</v>
      </c>
      <c r="L118" s="53">
        <v>0</v>
      </c>
      <c r="M118" s="54">
        <f>Table3[[#This Row],[C&amp;I CLM $ Collected]]/'1.) CLM Reference'!$B$4</f>
        <v>0</v>
      </c>
      <c r="N118" s="53">
        <v>0</v>
      </c>
      <c r="O118" s="54">
        <f>Table3[[#This Row],[C&amp;I Incentive Disbursements]]/'1.) CLM Reference'!$B$5</f>
        <v>0</v>
      </c>
    </row>
    <row r="119" spans="1:15" s="1" customFormat="1" x14ac:dyDescent="0.35">
      <c r="A119" s="89" t="s">
        <v>107</v>
      </c>
      <c r="B119" s="100">
        <v>9013860100</v>
      </c>
      <c r="C119" s="89" t="s">
        <v>50</v>
      </c>
      <c r="D119" s="56">
        <f>Table3[[#This Row],[Residential CLM $ Collected]]+Table3[[#This Row],[C&amp;I CLM $ Collected]]</f>
        <v>126004.54313000002</v>
      </c>
      <c r="E119" s="57">
        <f>Table3[[#This Row],[CLM $ Collected ]]/'1.) CLM Reference'!$B$4</f>
        <v>1.1948234835629009E-3</v>
      </c>
      <c r="F119" s="56">
        <f>Table3[[#This Row],[Residential Incentive Disbursements]]+Table3[[#This Row],[C&amp;I Incentive Disbursements]]</f>
        <v>146419.62</v>
      </c>
      <c r="G119" s="57">
        <f>Table3[[#This Row],[Incentive Disbursements]]/'1.) CLM Reference'!$B$5</f>
        <v>1.1164645318525548E-3</v>
      </c>
      <c r="H119" s="53">
        <v>109621.85093000002</v>
      </c>
      <c r="I119" s="54">
        <f>Table3[[#This Row],[Residential CLM $ Collected]]/'1.) CLM Reference'!$B$4</f>
        <v>1.0394765025866066E-3</v>
      </c>
      <c r="J119" s="53">
        <v>124086.19</v>
      </c>
      <c r="K119" s="54">
        <f>Table3[[#This Row],[Residential Incentive Disbursements]]/'1.) CLM Reference'!$B$5</f>
        <v>9.4616985092378452E-4</v>
      </c>
      <c r="L119" s="53">
        <v>16382.6922</v>
      </c>
      <c r="M119" s="54">
        <f>Table3[[#This Row],[C&amp;I CLM $ Collected]]/'1.) CLM Reference'!$B$4</f>
        <v>1.5534698097629428E-4</v>
      </c>
      <c r="N119" s="53">
        <v>22333.43</v>
      </c>
      <c r="O119" s="54">
        <f>Table3[[#This Row],[C&amp;I Incentive Disbursements]]/'1.) CLM Reference'!$B$5</f>
        <v>1.7029468092877038E-4</v>
      </c>
    </row>
    <row r="120" spans="1:15" s="1" customFormat="1" x14ac:dyDescent="0.35">
      <c r="A120" s="89" t="s">
        <v>108</v>
      </c>
      <c r="B120" s="100">
        <v>9005263200</v>
      </c>
      <c r="C120" s="89" t="s">
        <v>50</v>
      </c>
      <c r="D120" s="56">
        <f>Table3[[#This Row],[Residential CLM $ Collected]]+Table3[[#This Row],[C&amp;I CLM $ Collected]]</f>
        <v>54699.353309999991</v>
      </c>
      <c r="E120" s="57">
        <f>Table3[[#This Row],[CLM $ Collected ]]/'1.) CLM Reference'!$B$4</f>
        <v>5.186802812583006E-4</v>
      </c>
      <c r="F120" s="56">
        <f>Table3[[#This Row],[Residential Incentive Disbursements]]+Table3[[#This Row],[C&amp;I Incentive Disbursements]]</f>
        <v>95723.55</v>
      </c>
      <c r="G120" s="57">
        <f>Table3[[#This Row],[Incentive Disbursements]]/'1.) CLM Reference'!$B$5</f>
        <v>7.2990182898995798E-4</v>
      </c>
      <c r="H120" s="53">
        <v>45194.979909999995</v>
      </c>
      <c r="I120" s="54">
        <f>Table3[[#This Row],[Residential CLM $ Collected]]/'1.) CLM Reference'!$B$4</f>
        <v>4.2855616150212306E-4</v>
      </c>
      <c r="J120" s="53">
        <v>91883.55</v>
      </c>
      <c r="K120" s="54">
        <f>Table3[[#This Row],[Residential Incentive Disbursements]]/'1.) CLM Reference'!$B$5</f>
        <v>7.006214374528552E-4</v>
      </c>
      <c r="L120" s="53">
        <v>9504.3734000000004</v>
      </c>
      <c r="M120" s="54">
        <f>Table3[[#This Row],[C&amp;I CLM $ Collected]]/'1.) CLM Reference'!$B$4</f>
        <v>9.0124119756177651E-5</v>
      </c>
      <c r="N120" s="53">
        <v>3840</v>
      </c>
      <c r="O120" s="54">
        <f>Table3[[#This Row],[C&amp;I Incentive Disbursements]]/'1.) CLM Reference'!$B$5</f>
        <v>2.928039153710282E-5</v>
      </c>
    </row>
    <row r="121" spans="1:15" s="1" customFormat="1" x14ac:dyDescent="0.35">
      <c r="A121" s="89" t="s">
        <v>109</v>
      </c>
      <c r="B121" s="100">
        <v>9013850100</v>
      </c>
      <c r="C121" s="89" t="s">
        <v>50</v>
      </c>
      <c r="D121" s="56">
        <f>Table3[[#This Row],[Residential CLM $ Collected]]+Table3[[#This Row],[C&amp;I CLM $ Collected]]</f>
        <v>83275.148659999992</v>
      </c>
      <c r="E121" s="57">
        <f>Table3[[#This Row],[CLM $ Collected ]]/'1.) CLM Reference'!$B$4</f>
        <v>7.8964695037626951E-4</v>
      </c>
      <c r="F121" s="56">
        <f>Table3[[#This Row],[Residential Incentive Disbursements]]+Table3[[#This Row],[C&amp;I Incentive Disbursements]]</f>
        <v>164247.18</v>
      </c>
      <c r="G121" s="57">
        <f>Table3[[#This Row],[Incentive Disbursements]]/'1.) CLM Reference'!$B$5</f>
        <v>1.2524014946002613E-3</v>
      </c>
      <c r="H121" s="53">
        <v>83275.148659999992</v>
      </c>
      <c r="I121" s="54">
        <f>Table3[[#This Row],[Residential CLM $ Collected]]/'1.) CLM Reference'!$B$4</f>
        <v>7.8964695037626951E-4</v>
      </c>
      <c r="J121" s="53">
        <v>164247.18</v>
      </c>
      <c r="K121" s="54">
        <f>Table3[[#This Row],[Residential Incentive Disbursements]]/'1.) CLM Reference'!$B$5</f>
        <v>1.2524014946002613E-3</v>
      </c>
      <c r="L121" s="53">
        <v>0</v>
      </c>
      <c r="M121" s="54">
        <f>Table3[[#This Row],[C&amp;I CLM $ Collected]]/'1.) CLM Reference'!$B$4</f>
        <v>0</v>
      </c>
      <c r="N121" s="53">
        <v>0</v>
      </c>
      <c r="O121" s="54">
        <f>Table3[[#This Row],[C&amp;I Incentive Disbursements]]/'1.) CLM Reference'!$B$5</f>
        <v>0</v>
      </c>
    </row>
    <row r="122" spans="1:15" s="1" customFormat="1" x14ac:dyDescent="0.35">
      <c r="A122" s="89" t="s">
        <v>109</v>
      </c>
      <c r="B122" s="100">
        <v>9013850200</v>
      </c>
      <c r="C122" s="89" t="s">
        <v>50</v>
      </c>
      <c r="D122" s="56">
        <f>Table3[[#This Row],[Residential CLM $ Collected]]+Table3[[#This Row],[C&amp;I CLM $ Collected]]</f>
        <v>192391.61014</v>
      </c>
      <c r="E122" s="57">
        <f>Table3[[#This Row],[CLM $ Collected ]]/'1.) CLM Reference'!$B$4</f>
        <v>1.8243311560487724E-3</v>
      </c>
      <c r="F122" s="56">
        <f>Table3[[#This Row],[Residential Incentive Disbursements]]+Table3[[#This Row],[C&amp;I Incentive Disbursements]]</f>
        <v>215742.07999999999</v>
      </c>
      <c r="G122" s="57">
        <f>Table3[[#This Row],[Incentive Disbursements]]/'1.) CLM Reference'!$B$5</f>
        <v>1.6450553576637915E-3</v>
      </c>
      <c r="H122" s="53">
        <v>156161.80124</v>
      </c>
      <c r="I122" s="54">
        <f>Table3[[#This Row],[Residential CLM $ Collected]]/'1.) CLM Reference'!$B$4</f>
        <v>1.480786190102145E-3</v>
      </c>
      <c r="J122" s="53">
        <v>228837.11</v>
      </c>
      <c r="K122" s="54">
        <f>Table3[[#This Row],[Residential Incentive Disbursements]]/'1.) CLM Reference'!$B$5</f>
        <v>1.7449062966195486E-3</v>
      </c>
      <c r="L122" s="53">
        <v>36229.808900000004</v>
      </c>
      <c r="M122" s="54">
        <f>Table3[[#This Row],[C&amp;I CLM $ Collected]]/'1.) CLM Reference'!$B$4</f>
        <v>3.4354496594662736E-4</v>
      </c>
      <c r="N122" s="53">
        <v>-13095.03</v>
      </c>
      <c r="O122" s="54">
        <f>Table3[[#This Row],[C&amp;I Incentive Disbursements]]/'1.) CLM Reference'!$B$5</f>
        <v>-9.9850938955757182E-5</v>
      </c>
    </row>
    <row r="123" spans="1:15" s="1" customFormat="1" x14ac:dyDescent="0.35">
      <c r="A123" s="89" t="s">
        <v>110</v>
      </c>
      <c r="B123" s="100">
        <v>9007541200</v>
      </c>
      <c r="C123" s="89" t="s">
        <v>50</v>
      </c>
      <c r="D123" s="56">
        <f>Table3[[#This Row],[Residential CLM $ Collected]]+Table3[[#This Row],[C&amp;I CLM $ Collected]]</f>
        <v>768.447</v>
      </c>
      <c r="E123" s="57">
        <f>Table3[[#This Row],[CLM $ Collected ]]/'1.) CLM Reference'!$B$4</f>
        <v>7.2867096587635588E-6</v>
      </c>
      <c r="F123" s="56">
        <f>Table3[[#This Row],[Residential Incentive Disbursements]]+Table3[[#This Row],[C&amp;I Incentive Disbursements]]</f>
        <v>51873.25</v>
      </c>
      <c r="G123" s="57">
        <f>Table3[[#This Row],[Incentive Disbursements]]/'1.) CLM Reference'!$B$5</f>
        <v>3.9553882039115076E-4</v>
      </c>
      <c r="H123" s="53">
        <v>768.447</v>
      </c>
      <c r="I123" s="54">
        <f>Table3[[#This Row],[Residential CLM $ Collected]]/'1.) CLM Reference'!$B$4</f>
        <v>7.2867096587635588E-6</v>
      </c>
      <c r="J123" s="53">
        <v>51873.25</v>
      </c>
      <c r="K123" s="54">
        <f>Table3[[#This Row],[Residential Incentive Disbursements]]/'1.) CLM Reference'!$B$5</f>
        <v>3.9553882039115076E-4</v>
      </c>
      <c r="L123" s="53">
        <v>0</v>
      </c>
      <c r="M123" s="54">
        <f>Table3[[#This Row],[C&amp;I CLM $ Collected]]/'1.) CLM Reference'!$B$4</f>
        <v>0</v>
      </c>
      <c r="N123" s="53">
        <v>0</v>
      </c>
      <c r="O123" s="54">
        <f>Table3[[#This Row],[C&amp;I Incentive Disbursements]]/'1.) CLM Reference'!$B$5</f>
        <v>0</v>
      </c>
    </row>
    <row r="124" spans="1:15" s="1" customFormat="1" x14ac:dyDescent="0.35">
      <c r="A124" s="89" t="s">
        <v>110</v>
      </c>
      <c r="B124" s="100">
        <v>9007570100</v>
      </c>
      <c r="C124" s="89" t="s">
        <v>50</v>
      </c>
      <c r="D124" s="56">
        <f>Table3[[#This Row],[Residential CLM $ Collected]]+Table3[[#This Row],[C&amp;I CLM $ Collected]]</f>
        <v>264616.76389</v>
      </c>
      <c r="E124" s="57">
        <f>Table3[[#This Row],[CLM $ Collected ]]/'1.) CLM Reference'!$B$4</f>
        <v>2.5091978097487779E-3</v>
      </c>
      <c r="F124" s="56">
        <f>Table3[[#This Row],[Residential Incentive Disbursements]]+Table3[[#This Row],[C&amp;I Incentive Disbursements]]</f>
        <v>125769.87000000001</v>
      </c>
      <c r="G124" s="57">
        <f>Table3[[#This Row],[Incentive Disbursements]]/'1.) CLM Reference'!$B$5</f>
        <v>9.590080825964901E-4</v>
      </c>
      <c r="H124" s="53">
        <v>147600.80929</v>
      </c>
      <c r="I124" s="54">
        <f>Table3[[#This Row],[Residential CLM $ Collected]]/'1.) CLM Reference'!$B$4</f>
        <v>1.3996075756620313E-3</v>
      </c>
      <c r="J124" s="53">
        <v>84490.46</v>
      </c>
      <c r="K124" s="54">
        <f>Table3[[#This Row],[Residential Incentive Disbursements]]/'1.) CLM Reference'!$B$5</f>
        <v>6.4424837238279283E-4</v>
      </c>
      <c r="L124" s="53">
        <v>117015.9546</v>
      </c>
      <c r="M124" s="54">
        <f>Table3[[#This Row],[C&amp;I CLM $ Collected]]/'1.) CLM Reference'!$B$4</f>
        <v>1.1095902340867464E-3</v>
      </c>
      <c r="N124" s="53">
        <v>41279.410000000003</v>
      </c>
      <c r="O124" s="54">
        <f>Table3[[#This Row],[C&amp;I Incentive Disbursements]]/'1.) CLM Reference'!$B$5</f>
        <v>3.1475971021369727E-4</v>
      </c>
    </row>
    <row r="125" spans="1:15" s="1" customFormat="1" x14ac:dyDescent="0.35">
      <c r="A125" s="89" t="s">
        <v>110</v>
      </c>
      <c r="B125" s="100">
        <v>9007570200</v>
      </c>
      <c r="C125" s="89" t="s">
        <v>50</v>
      </c>
      <c r="D125" s="56">
        <f>Table3[[#This Row],[Residential CLM $ Collected]]+Table3[[#This Row],[C&amp;I CLM $ Collected]]</f>
        <v>55687.837759999995</v>
      </c>
      <c r="E125" s="57">
        <f>Table3[[#This Row],[CLM $ Collected ]]/'1.) CLM Reference'!$B$4</f>
        <v>5.2805347054702529E-4</v>
      </c>
      <c r="F125" s="56">
        <f>Table3[[#This Row],[Residential Incentive Disbursements]]+Table3[[#This Row],[C&amp;I Incentive Disbursements]]</f>
        <v>48069.41</v>
      </c>
      <c r="G125" s="57">
        <f>Table3[[#This Row],[Incentive Disbursements]]/'1.) CLM Reference'!$B$5</f>
        <v>3.6653415254102236E-4</v>
      </c>
      <c r="H125" s="53">
        <v>55687.837759999995</v>
      </c>
      <c r="I125" s="54">
        <f>Table3[[#This Row],[Residential CLM $ Collected]]/'1.) CLM Reference'!$B$4</f>
        <v>5.2805347054702529E-4</v>
      </c>
      <c r="J125" s="53">
        <v>48069.41</v>
      </c>
      <c r="K125" s="54">
        <f>Table3[[#This Row],[Residential Incentive Disbursements]]/'1.) CLM Reference'!$B$5</f>
        <v>3.6653415254102236E-4</v>
      </c>
      <c r="L125" s="53">
        <v>0</v>
      </c>
      <c r="M125" s="54">
        <f>Table3[[#This Row],[C&amp;I CLM $ Collected]]/'1.) CLM Reference'!$B$4</f>
        <v>0</v>
      </c>
      <c r="N125" s="53">
        <v>0</v>
      </c>
      <c r="O125" s="54">
        <f>Table3[[#This Row],[C&amp;I Incentive Disbursements]]/'1.) CLM Reference'!$B$5</f>
        <v>0</v>
      </c>
    </row>
    <row r="126" spans="1:15" s="1" customFormat="1" x14ac:dyDescent="0.35">
      <c r="A126" s="89" t="s">
        <v>110</v>
      </c>
      <c r="B126" s="100">
        <v>9007570300</v>
      </c>
      <c r="C126" s="89" t="s">
        <v>50</v>
      </c>
      <c r="D126" s="56">
        <f>Table3[[#This Row],[Residential CLM $ Collected]]+Table3[[#This Row],[C&amp;I CLM $ Collected]]</f>
        <v>74465.900999999998</v>
      </c>
      <c r="E126" s="57">
        <f>Table3[[#This Row],[CLM $ Collected ]]/'1.) CLM Reference'!$B$4</f>
        <v>7.0611427992461537E-4</v>
      </c>
      <c r="F126" s="56">
        <f>Table3[[#This Row],[Residential Incentive Disbursements]]+Table3[[#This Row],[C&amp;I Incentive Disbursements]]</f>
        <v>100321.36</v>
      </c>
      <c r="G126" s="57">
        <f>Table3[[#This Row],[Incentive Disbursements]]/'1.) CLM Reference'!$B$5</f>
        <v>7.6496059904548061E-4</v>
      </c>
      <c r="H126" s="53">
        <v>74465.900999999998</v>
      </c>
      <c r="I126" s="54">
        <f>Table3[[#This Row],[Residential CLM $ Collected]]/'1.) CLM Reference'!$B$4</f>
        <v>7.0611427992461537E-4</v>
      </c>
      <c r="J126" s="53">
        <v>100321.36</v>
      </c>
      <c r="K126" s="54">
        <f>Table3[[#This Row],[Residential Incentive Disbursements]]/'1.) CLM Reference'!$B$5</f>
        <v>7.6496059904548061E-4</v>
      </c>
      <c r="L126" s="53">
        <v>0</v>
      </c>
      <c r="M126" s="54">
        <f>Table3[[#This Row],[C&amp;I CLM $ Collected]]/'1.) CLM Reference'!$B$4</f>
        <v>0</v>
      </c>
      <c r="N126" s="53">
        <v>0</v>
      </c>
      <c r="O126" s="54">
        <f>Table3[[#This Row],[C&amp;I Incentive Disbursements]]/'1.) CLM Reference'!$B$5</f>
        <v>0</v>
      </c>
    </row>
    <row r="127" spans="1:15" s="1" customFormat="1" x14ac:dyDescent="0.35">
      <c r="A127" s="89" t="s">
        <v>111</v>
      </c>
      <c r="B127" s="100">
        <v>9001200301</v>
      </c>
      <c r="C127" s="89" t="s">
        <v>50</v>
      </c>
      <c r="D127" s="56">
        <f>Table3[[#This Row],[Residential CLM $ Collected]]+Table3[[#This Row],[C&amp;I CLM $ Collected]]</f>
        <v>115.1054</v>
      </c>
      <c r="E127" s="57">
        <f>Table3[[#This Row],[CLM $ Collected ]]/'1.) CLM Reference'!$B$4</f>
        <v>1.0914736214154561E-6</v>
      </c>
      <c r="F127" s="56">
        <f>Table3[[#This Row],[Residential Incentive Disbursements]]+Table3[[#This Row],[C&amp;I Incentive Disbursements]]</f>
        <v>84987.870000000097</v>
      </c>
      <c r="G127" s="57">
        <f>Table3[[#This Row],[Incentive Disbursements]]/'1.) CLM Reference'!$B$5</f>
        <v>6.480411743501035E-4</v>
      </c>
      <c r="H127" s="53">
        <v>115.1054</v>
      </c>
      <c r="I127" s="54">
        <f>Table3[[#This Row],[Residential CLM $ Collected]]/'1.) CLM Reference'!$B$4</f>
        <v>1.0914736214154561E-6</v>
      </c>
      <c r="J127" s="53">
        <v>84987.870000000097</v>
      </c>
      <c r="K127" s="54">
        <f>Table3[[#This Row],[Residential Incentive Disbursements]]/'1.) CLM Reference'!$B$5</f>
        <v>6.480411743501035E-4</v>
      </c>
      <c r="L127" s="53">
        <v>0</v>
      </c>
      <c r="M127" s="54">
        <f>Table3[[#This Row],[C&amp;I CLM $ Collected]]/'1.) CLM Reference'!$B$4</f>
        <v>0</v>
      </c>
      <c r="N127" s="53">
        <v>0</v>
      </c>
      <c r="O127" s="54">
        <f>Table3[[#This Row],[C&amp;I Incentive Disbursements]]/'1.) CLM Reference'!$B$5</f>
        <v>0</v>
      </c>
    </row>
    <row r="128" spans="1:15" s="1" customFormat="1" x14ac:dyDescent="0.35">
      <c r="A128" s="89" t="s">
        <v>111</v>
      </c>
      <c r="B128" s="100">
        <v>9001210100</v>
      </c>
      <c r="C128" s="89" t="s">
        <v>50</v>
      </c>
      <c r="D128" s="56">
        <f>Table3[[#This Row],[Residential CLM $ Collected]]+Table3[[#This Row],[C&amp;I CLM $ Collected]]</f>
        <v>73105.012050000005</v>
      </c>
      <c r="E128" s="57">
        <f>Table3[[#This Row],[CLM $ Collected ]]/'1.) CLM Reference'!$B$4</f>
        <v>6.9320980810486782E-4</v>
      </c>
      <c r="F128" s="56">
        <f>Table3[[#This Row],[Residential Incentive Disbursements]]+Table3[[#This Row],[C&amp;I Incentive Disbursements]]</f>
        <v>7188.83</v>
      </c>
      <c r="G128" s="57">
        <f>Table3[[#This Row],[Incentive Disbursements]]/'1.) CLM Reference'!$B$5</f>
        <v>5.4815561743143452E-5</v>
      </c>
      <c r="H128" s="53">
        <v>73105.012050000005</v>
      </c>
      <c r="I128" s="54">
        <f>Table3[[#This Row],[Residential CLM $ Collected]]/'1.) CLM Reference'!$B$4</f>
        <v>6.9320980810486782E-4</v>
      </c>
      <c r="J128" s="53">
        <v>7188.83</v>
      </c>
      <c r="K128" s="54">
        <f>Table3[[#This Row],[Residential Incentive Disbursements]]/'1.) CLM Reference'!$B$5</f>
        <v>5.4815561743143452E-5</v>
      </c>
      <c r="L128" s="53">
        <v>0</v>
      </c>
      <c r="M128" s="54">
        <f>Table3[[#This Row],[C&amp;I CLM $ Collected]]/'1.) CLM Reference'!$B$4</f>
        <v>0</v>
      </c>
      <c r="N128" s="53">
        <v>0</v>
      </c>
      <c r="O128" s="54">
        <f>Table3[[#This Row],[C&amp;I Incentive Disbursements]]/'1.) CLM Reference'!$B$5</f>
        <v>0</v>
      </c>
    </row>
    <row r="129" spans="1:15" s="1" customFormat="1" x14ac:dyDescent="0.35">
      <c r="A129" s="89" t="s">
        <v>111</v>
      </c>
      <c r="B129" s="100">
        <v>9001210200</v>
      </c>
      <c r="C129" s="89" t="s">
        <v>50</v>
      </c>
      <c r="D129" s="56">
        <f>Table3[[#This Row],[Residential CLM $ Collected]]+Table3[[#This Row],[C&amp;I CLM $ Collected]]</f>
        <v>56570.017459999995</v>
      </c>
      <c r="E129" s="57">
        <f>Table3[[#This Row],[CLM $ Collected ]]/'1.) CLM Reference'!$B$4</f>
        <v>5.3641863735847122E-4</v>
      </c>
      <c r="F129" s="56">
        <f>Table3[[#This Row],[Residential Incentive Disbursements]]+Table3[[#This Row],[C&amp;I Incentive Disbursements]]</f>
        <v>4316.3999999999996</v>
      </c>
      <c r="G129" s="57">
        <f>Table3[[#This Row],[Incentive Disbursements]]/'1.) CLM Reference'!$B$5</f>
        <v>3.2912990112174634E-5</v>
      </c>
      <c r="H129" s="53">
        <v>56570.017459999995</v>
      </c>
      <c r="I129" s="54">
        <f>Table3[[#This Row],[Residential CLM $ Collected]]/'1.) CLM Reference'!$B$4</f>
        <v>5.3641863735847122E-4</v>
      </c>
      <c r="J129" s="53">
        <v>4316.3999999999996</v>
      </c>
      <c r="K129" s="54">
        <f>Table3[[#This Row],[Residential Incentive Disbursements]]/'1.) CLM Reference'!$B$5</f>
        <v>3.2912990112174634E-5</v>
      </c>
      <c r="L129" s="53">
        <v>0</v>
      </c>
      <c r="M129" s="54">
        <f>Table3[[#This Row],[C&amp;I CLM $ Collected]]/'1.) CLM Reference'!$B$4</f>
        <v>0</v>
      </c>
      <c r="N129" s="53">
        <v>0</v>
      </c>
      <c r="O129" s="54">
        <f>Table3[[#This Row],[C&amp;I Incentive Disbursements]]/'1.) CLM Reference'!$B$5</f>
        <v>0</v>
      </c>
    </row>
    <row r="130" spans="1:15" s="1" customFormat="1" x14ac:dyDescent="0.35">
      <c r="A130" s="89" t="s">
        <v>111</v>
      </c>
      <c r="B130" s="100">
        <v>9001210300</v>
      </c>
      <c r="C130" s="89" t="s">
        <v>50</v>
      </c>
      <c r="D130" s="56">
        <f>Table3[[#This Row],[Residential CLM $ Collected]]+Table3[[#This Row],[C&amp;I CLM $ Collected]]</f>
        <v>57550.839700000004</v>
      </c>
      <c r="E130" s="57">
        <f>Table3[[#This Row],[CLM $ Collected ]]/'1.) CLM Reference'!$B$4</f>
        <v>5.4571917062847962E-4</v>
      </c>
      <c r="F130" s="56">
        <f>Table3[[#This Row],[Residential Incentive Disbursements]]+Table3[[#This Row],[C&amp;I Incentive Disbursements]]</f>
        <v>44031.66</v>
      </c>
      <c r="G130" s="57">
        <f>Table3[[#This Row],[Incentive Disbursements]]/'1.) CLM Reference'!$B$5</f>
        <v>3.3574589709077832E-4</v>
      </c>
      <c r="H130" s="53">
        <v>57524.027000000002</v>
      </c>
      <c r="I130" s="54">
        <f>Table3[[#This Row],[Residential CLM $ Collected]]/'1.) CLM Reference'!$B$4</f>
        <v>5.454649223067768E-4</v>
      </c>
      <c r="J130" s="53">
        <v>44031.66</v>
      </c>
      <c r="K130" s="54">
        <f>Table3[[#This Row],[Residential Incentive Disbursements]]/'1.) CLM Reference'!$B$5</f>
        <v>3.3574589709077832E-4</v>
      </c>
      <c r="L130" s="53">
        <v>26.8127</v>
      </c>
      <c r="M130" s="54">
        <f>Table3[[#This Row],[C&amp;I CLM $ Collected]]/'1.) CLM Reference'!$B$4</f>
        <v>2.5424832170277152E-7</v>
      </c>
      <c r="N130" s="53">
        <v>0</v>
      </c>
      <c r="O130" s="54">
        <f>Table3[[#This Row],[C&amp;I Incentive Disbursements]]/'1.) CLM Reference'!$B$5</f>
        <v>0</v>
      </c>
    </row>
    <row r="131" spans="1:15" s="1" customFormat="1" x14ac:dyDescent="0.35">
      <c r="A131" s="89" t="s">
        <v>111</v>
      </c>
      <c r="B131" s="100">
        <v>9001210400</v>
      </c>
      <c r="C131" s="89" t="s">
        <v>50</v>
      </c>
      <c r="D131" s="56">
        <f>Table3[[#This Row],[Residential CLM $ Collected]]+Table3[[#This Row],[C&amp;I CLM $ Collected]]</f>
        <v>123126.71679999999</v>
      </c>
      <c r="E131" s="57">
        <f>Table3[[#This Row],[CLM $ Collected ]]/'1.) CLM Reference'!$B$4</f>
        <v>1.1675348287629535E-3</v>
      </c>
      <c r="F131" s="56">
        <f>Table3[[#This Row],[Residential Incentive Disbursements]]+Table3[[#This Row],[C&amp;I Incentive Disbursements]]</f>
        <v>83432.5</v>
      </c>
      <c r="G131" s="57">
        <f>Table3[[#This Row],[Incentive Disbursements]]/'1.) CLM Reference'!$B$5</f>
        <v>6.3618131951024247E-4</v>
      </c>
      <c r="H131" s="53">
        <v>123126.71679999999</v>
      </c>
      <c r="I131" s="54">
        <f>Table3[[#This Row],[Residential CLM $ Collected]]/'1.) CLM Reference'!$B$4</f>
        <v>1.1675348287629535E-3</v>
      </c>
      <c r="J131" s="53">
        <v>83432.5</v>
      </c>
      <c r="K131" s="54">
        <f>Table3[[#This Row],[Residential Incentive Disbursements]]/'1.) CLM Reference'!$B$5</f>
        <v>6.3618131951024247E-4</v>
      </c>
      <c r="L131" s="53">
        <v>0</v>
      </c>
      <c r="M131" s="54">
        <f>Table3[[#This Row],[C&amp;I CLM $ Collected]]/'1.) CLM Reference'!$B$4</f>
        <v>0</v>
      </c>
      <c r="N131" s="53">
        <v>0</v>
      </c>
      <c r="O131" s="54">
        <f>Table3[[#This Row],[C&amp;I Incentive Disbursements]]/'1.) CLM Reference'!$B$5</f>
        <v>0</v>
      </c>
    </row>
    <row r="132" spans="1:15" s="1" customFormat="1" x14ac:dyDescent="0.35">
      <c r="A132" s="89" t="s">
        <v>111</v>
      </c>
      <c r="B132" s="100">
        <v>9001210500</v>
      </c>
      <c r="C132" s="89" t="s">
        <v>50</v>
      </c>
      <c r="D132" s="56">
        <f>Table3[[#This Row],[Residential CLM $ Collected]]+Table3[[#This Row],[C&amp;I CLM $ Collected]]</f>
        <v>1104745.5992700001</v>
      </c>
      <c r="E132" s="57">
        <f>Table3[[#This Row],[CLM $ Collected ]]/'1.) CLM Reference'!$B$4</f>
        <v>1.0475622168708116E-2</v>
      </c>
      <c r="F132" s="56">
        <f>Table3[[#This Row],[Residential Incentive Disbursements]]+Table3[[#This Row],[C&amp;I Incentive Disbursements]]</f>
        <v>626563.56000000006</v>
      </c>
      <c r="G132" s="57">
        <f>Table3[[#This Row],[Incentive Disbursements]]/'1.) CLM Reference'!$B$5</f>
        <v>4.7776110311669312E-3</v>
      </c>
      <c r="H132" s="53">
        <v>510505.53947000002</v>
      </c>
      <c r="I132" s="54">
        <f>Table3[[#This Row],[Residential CLM $ Collected]]/'1.) CLM Reference'!$B$4</f>
        <v>4.8408096398428911E-3</v>
      </c>
      <c r="J132" s="53">
        <v>376328.18</v>
      </c>
      <c r="K132" s="54">
        <f>Table3[[#This Row],[Residential Incentive Disbursements]]/'1.) CLM Reference'!$B$5</f>
        <v>2.8695407439701319E-3</v>
      </c>
      <c r="L132" s="53">
        <v>594240.05980000005</v>
      </c>
      <c r="M132" s="54">
        <f>Table3[[#This Row],[C&amp;I CLM $ Collected]]/'1.) CLM Reference'!$B$4</f>
        <v>5.6348125288652245E-3</v>
      </c>
      <c r="N132" s="53">
        <v>250235.38</v>
      </c>
      <c r="O132" s="54">
        <f>Table3[[#This Row],[C&amp;I Incentive Disbursements]]/'1.) CLM Reference'!$B$5</f>
        <v>1.9080702871967991E-3</v>
      </c>
    </row>
    <row r="133" spans="1:15" s="1" customFormat="1" x14ac:dyDescent="0.35">
      <c r="A133" s="89" t="s">
        <v>111</v>
      </c>
      <c r="B133" s="100">
        <v>9001210600</v>
      </c>
      <c r="C133" s="89" t="s">
        <v>56</v>
      </c>
      <c r="D133" s="56">
        <f>Table3[[#This Row],[Residential CLM $ Collected]]+Table3[[#This Row],[C&amp;I CLM $ Collected]]</f>
        <v>60751.144</v>
      </c>
      <c r="E133" s="57">
        <f>Table3[[#This Row],[CLM $ Collected ]]/'1.) CLM Reference'!$B$4</f>
        <v>5.7606568542233332E-4</v>
      </c>
      <c r="F133" s="56">
        <f>Table3[[#This Row],[Residential Incentive Disbursements]]+Table3[[#This Row],[C&amp;I Incentive Disbursements]]</f>
        <v>15511.07</v>
      </c>
      <c r="G133" s="57">
        <f>Table3[[#This Row],[Incentive Disbursements]]/'1.) CLM Reference'!$B$5</f>
        <v>1.1827349030192953E-4</v>
      </c>
      <c r="H133" s="53">
        <v>60751.144</v>
      </c>
      <c r="I133" s="54">
        <f>Table3[[#This Row],[Residential CLM $ Collected]]/'1.) CLM Reference'!$B$4</f>
        <v>5.7606568542233332E-4</v>
      </c>
      <c r="J133" s="53">
        <v>15511.07</v>
      </c>
      <c r="K133" s="54">
        <f>Table3[[#This Row],[Residential Incentive Disbursements]]/'1.) CLM Reference'!$B$5</f>
        <v>1.1827349030192953E-4</v>
      </c>
      <c r="L133" s="53">
        <v>0</v>
      </c>
      <c r="M133" s="54">
        <f>Table3[[#This Row],[C&amp;I CLM $ Collected]]/'1.) CLM Reference'!$B$4</f>
        <v>0</v>
      </c>
      <c r="N133" s="53">
        <v>0</v>
      </c>
      <c r="O133" s="54">
        <f>Table3[[#This Row],[C&amp;I Incentive Disbursements]]/'1.) CLM Reference'!$B$5</f>
        <v>0</v>
      </c>
    </row>
    <row r="134" spans="1:15" s="1" customFormat="1" x14ac:dyDescent="0.35">
      <c r="A134" s="89" t="s">
        <v>111</v>
      </c>
      <c r="B134" s="100">
        <v>9001210701</v>
      </c>
      <c r="C134" s="89" t="s">
        <v>50</v>
      </c>
      <c r="D134" s="56">
        <f>Table3[[#This Row],[Residential CLM $ Collected]]+Table3[[#This Row],[C&amp;I CLM $ Collected]]</f>
        <v>73489.399849999987</v>
      </c>
      <c r="E134" s="57">
        <f>Table3[[#This Row],[CLM $ Collected ]]/'1.) CLM Reference'!$B$4</f>
        <v>6.9685472088996654E-4</v>
      </c>
      <c r="F134" s="56">
        <f>Table3[[#This Row],[Residential Incentive Disbursements]]+Table3[[#This Row],[C&amp;I Incentive Disbursements]]</f>
        <v>33553.629999999997</v>
      </c>
      <c r="G134" s="57">
        <f>Table3[[#This Row],[Incentive Disbursements]]/'1.) CLM Reference'!$B$5</f>
        <v>2.5584984997163523E-4</v>
      </c>
      <c r="H134" s="53">
        <v>73153.782649999994</v>
      </c>
      <c r="I134" s="54">
        <f>Table3[[#This Row],[Residential CLM $ Collected]]/'1.) CLM Reference'!$B$4</f>
        <v>6.9367226966966485E-4</v>
      </c>
      <c r="J134" s="53">
        <v>33553.629999999997</v>
      </c>
      <c r="K134" s="54">
        <f>Table3[[#This Row],[Residential Incentive Disbursements]]/'1.) CLM Reference'!$B$5</f>
        <v>2.5584984997163523E-4</v>
      </c>
      <c r="L134" s="53">
        <v>335.61720000000003</v>
      </c>
      <c r="M134" s="54">
        <f>Table3[[#This Row],[C&amp;I CLM $ Collected]]/'1.) CLM Reference'!$B$4</f>
        <v>3.182451220301701E-6</v>
      </c>
      <c r="N134" s="53">
        <v>0</v>
      </c>
      <c r="O134" s="54">
        <f>Table3[[#This Row],[C&amp;I Incentive Disbursements]]/'1.) CLM Reference'!$B$5</f>
        <v>0</v>
      </c>
    </row>
    <row r="135" spans="1:15" s="1" customFormat="1" x14ac:dyDescent="0.35">
      <c r="A135" s="89" t="s">
        <v>111</v>
      </c>
      <c r="B135" s="100">
        <v>9001210702</v>
      </c>
      <c r="C135" s="89" t="s">
        <v>50</v>
      </c>
      <c r="D135" s="56">
        <f>Table3[[#This Row],[Residential CLM $ Collected]]+Table3[[#This Row],[C&amp;I CLM $ Collected]]</f>
        <v>50801.745499999997</v>
      </c>
      <c r="E135" s="57">
        <f>Table3[[#This Row],[CLM $ Collected ]]/'1.) CLM Reference'!$B$4</f>
        <v>4.8172166670817652E-4</v>
      </c>
      <c r="F135" s="56">
        <f>Table3[[#This Row],[Residential Incentive Disbursements]]+Table3[[#This Row],[C&amp;I Incentive Disbursements]]</f>
        <v>23487.09</v>
      </c>
      <c r="G135" s="57">
        <f>Table3[[#This Row],[Incentive Disbursements]]/'1.) CLM Reference'!$B$5</f>
        <v>1.7909145605915944E-4</v>
      </c>
      <c r="H135" s="53">
        <v>50801.745499999997</v>
      </c>
      <c r="I135" s="54">
        <f>Table3[[#This Row],[Residential CLM $ Collected]]/'1.) CLM Reference'!$B$4</f>
        <v>4.8172166670817652E-4</v>
      </c>
      <c r="J135" s="53">
        <v>23487.09</v>
      </c>
      <c r="K135" s="54">
        <f>Table3[[#This Row],[Residential Incentive Disbursements]]/'1.) CLM Reference'!$B$5</f>
        <v>1.7909145605915944E-4</v>
      </c>
      <c r="L135" s="53">
        <v>0</v>
      </c>
      <c r="M135" s="54">
        <f>Table3[[#This Row],[C&amp;I CLM $ Collected]]/'1.) CLM Reference'!$B$4</f>
        <v>0</v>
      </c>
      <c r="N135" s="53">
        <v>0</v>
      </c>
      <c r="O135" s="54">
        <f>Table3[[#This Row],[C&amp;I Incentive Disbursements]]/'1.) CLM Reference'!$B$5</f>
        <v>0</v>
      </c>
    </row>
    <row r="136" spans="1:15" s="1" customFormat="1" x14ac:dyDescent="0.35">
      <c r="A136" s="89" t="s">
        <v>111</v>
      </c>
      <c r="B136" s="100">
        <v>9001210800</v>
      </c>
      <c r="C136" s="89" t="s">
        <v>50</v>
      </c>
      <c r="D136" s="56">
        <f>Table3[[#This Row],[Residential CLM $ Collected]]+Table3[[#This Row],[C&amp;I CLM $ Collected]]</f>
        <v>77476.405939999997</v>
      </c>
      <c r="E136" s="57">
        <f>Table3[[#This Row],[CLM $ Collected ]]/'1.) CLM Reference'!$B$4</f>
        <v>7.3466104427408045E-4</v>
      </c>
      <c r="F136" s="56">
        <f>Table3[[#This Row],[Residential Incentive Disbursements]]+Table3[[#This Row],[C&amp;I Incentive Disbursements]]</f>
        <v>79675.070000000007</v>
      </c>
      <c r="G136" s="57">
        <f>Table3[[#This Row],[Incentive Disbursements]]/'1.) CLM Reference'!$B$5</f>
        <v>6.0753053264220704E-4</v>
      </c>
      <c r="H136" s="53">
        <v>77457.384239999999</v>
      </c>
      <c r="I136" s="54">
        <f>Table3[[#This Row],[Residential CLM $ Collected]]/'1.) CLM Reference'!$B$4</f>
        <v>7.344806732073497E-4</v>
      </c>
      <c r="J136" s="53">
        <v>79675.070000000007</v>
      </c>
      <c r="K136" s="54">
        <f>Table3[[#This Row],[Residential Incentive Disbursements]]/'1.) CLM Reference'!$B$5</f>
        <v>6.0753053264220704E-4</v>
      </c>
      <c r="L136" s="53">
        <v>19.021699999999999</v>
      </c>
      <c r="M136" s="54">
        <f>Table3[[#This Row],[C&amp;I CLM $ Collected]]/'1.) CLM Reference'!$B$4</f>
        <v>1.8037106673082563E-7</v>
      </c>
      <c r="N136" s="53">
        <v>0</v>
      </c>
      <c r="O136" s="54">
        <f>Table3[[#This Row],[C&amp;I Incentive Disbursements]]/'1.) CLM Reference'!$B$5</f>
        <v>0</v>
      </c>
    </row>
    <row r="137" spans="1:15" s="1" customFormat="1" x14ac:dyDescent="0.35">
      <c r="A137" s="89" t="s">
        <v>111</v>
      </c>
      <c r="B137" s="100">
        <v>9001210900</v>
      </c>
      <c r="C137" s="89" t="s">
        <v>50</v>
      </c>
      <c r="D137" s="56">
        <f>Table3[[#This Row],[Residential CLM $ Collected]]+Table3[[#This Row],[C&amp;I CLM $ Collected]]</f>
        <v>92705.252630000003</v>
      </c>
      <c r="E137" s="57">
        <f>Table3[[#This Row],[CLM $ Collected ]]/'1.) CLM Reference'!$B$4</f>
        <v>8.7906681886602042E-4</v>
      </c>
      <c r="F137" s="56">
        <f>Table3[[#This Row],[Residential Incentive Disbursements]]+Table3[[#This Row],[C&amp;I Incentive Disbursements]]</f>
        <v>126933.02</v>
      </c>
      <c r="G137" s="57">
        <f>Table3[[#This Row],[Incentive Disbursements]]/'1.) CLM Reference'!$B$5</f>
        <v>9.6787721994450598E-4</v>
      </c>
      <c r="H137" s="53">
        <v>92705.252630000003</v>
      </c>
      <c r="I137" s="54">
        <f>Table3[[#This Row],[Residential CLM $ Collected]]/'1.) CLM Reference'!$B$4</f>
        <v>8.7906681886602042E-4</v>
      </c>
      <c r="J137" s="53">
        <v>126933.02</v>
      </c>
      <c r="K137" s="54">
        <f>Table3[[#This Row],[Residential Incentive Disbursements]]/'1.) CLM Reference'!$B$5</f>
        <v>9.6787721994450598E-4</v>
      </c>
      <c r="L137" s="53">
        <v>0</v>
      </c>
      <c r="M137" s="54">
        <f>Table3[[#This Row],[C&amp;I CLM $ Collected]]/'1.) CLM Reference'!$B$4</f>
        <v>0</v>
      </c>
      <c r="N137" s="53">
        <v>0</v>
      </c>
      <c r="O137" s="54">
        <f>Table3[[#This Row],[C&amp;I Incentive Disbursements]]/'1.) CLM Reference'!$B$5</f>
        <v>0</v>
      </c>
    </row>
    <row r="138" spans="1:15" s="1" customFormat="1" x14ac:dyDescent="0.35">
      <c r="A138" s="89" t="s">
        <v>111</v>
      </c>
      <c r="B138" s="100">
        <v>9001211000</v>
      </c>
      <c r="C138" s="89" t="s">
        <v>50</v>
      </c>
      <c r="D138" s="56">
        <f>Table3[[#This Row],[Residential CLM $ Collected]]+Table3[[#This Row],[C&amp;I CLM $ Collected]]</f>
        <v>68899.506569999998</v>
      </c>
      <c r="E138" s="57">
        <f>Table3[[#This Row],[CLM $ Collected ]]/'1.) CLM Reference'!$B$4</f>
        <v>6.5333158956657031E-4</v>
      </c>
      <c r="F138" s="56">
        <f>Table3[[#This Row],[Residential Incentive Disbursements]]+Table3[[#This Row],[C&amp;I Incentive Disbursements]]</f>
        <v>110199.18</v>
      </c>
      <c r="G138" s="57">
        <f>Table3[[#This Row],[Incentive Disbursements]]/'1.) CLM Reference'!$B$5</f>
        <v>8.4027998371553913E-4</v>
      </c>
      <c r="H138" s="53">
        <v>68899.506569999998</v>
      </c>
      <c r="I138" s="54">
        <f>Table3[[#This Row],[Residential CLM $ Collected]]/'1.) CLM Reference'!$B$4</f>
        <v>6.5333158956657031E-4</v>
      </c>
      <c r="J138" s="53">
        <v>110199.18</v>
      </c>
      <c r="K138" s="54">
        <f>Table3[[#This Row],[Residential Incentive Disbursements]]/'1.) CLM Reference'!$B$5</f>
        <v>8.4027998371553913E-4</v>
      </c>
      <c r="L138" s="53">
        <v>0</v>
      </c>
      <c r="M138" s="54">
        <f>Table3[[#This Row],[C&amp;I CLM $ Collected]]/'1.) CLM Reference'!$B$4</f>
        <v>0</v>
      </c>
      <c r="N138" s="53">
        <v>0</v>
      </c>
      <c r="O138" s="54">
        <f>Table3[[#This Row],[C&amp;I Incentive Disbursements]]/'1.) CLM Reference'!$B$5</f>
        <v>0</v>
      </c>
    </row>
    <row r="139" spans="1:15" s="1" customFormat="1" x14ac:dyDescent="0.35">
      <c r="A139" s="89" t="s">
        <v>111</v>
      </c>
      <c r="B139" s="100">
        <v>9001211100</v>
      </c>
      <c r="C139" s="89" t="s">
        <v>50</v>
      </c>
      <c r="D139" s="56">
        <f>Table3[[#This Row],[Residential CLM $ Collected]]+Table3[[#This Row],[C&amp;I CLM $ Collected]]</f>
        <v>563.64970000000005</v>
      </c>
      <c r="E139" s="57">
        <f>Table3[[#This Row],[CLM $ Collected ]]/'1.) CLM Reference'!$B$4</f>
        <v>5.3447429857220899E-6</v>
      </c>
      <c r="F139" s="56">
        <f>Table3[[#This Row],[Residential Incentive Disbursements]]+Table3[[#This Row],[C&amp;I Incentive Disbursements]]</f>
        <v>0</v>
      </c>
      <c r="G139" s="57">
        <f>Table3[[#This Row],[Incentive Disbursements]]/'1.) CLM Reference'!$B$5</f>
        <v>0</v>
      </c>
      <c r="H139" s="53">
        <v>563.64970000000005</v>
      </c>
      <c r="I139" s="54">
        <f>Table3[[#This Row],[Residential CLM $ Collected]]/'1.) CLM Reference'!$B$4</f>
        <v>5.3447429857220899E-6</v>
      </c>
      <c r="J139" s="53">
        <v>0</v>
      </c>
      <c r="K139" s="54">
        <f>Table3[[#This Row],[Residential Incentive Disbursements]]/'1.) CLM Reference'!$B$5</f>
        <v>0</v>
      </c>
      <c r="L139" s="53">
        <v>0</v>
      </c>
      <c r="M139" s="54">
        <f>Table3[[#This Row],[C&amp;I CLM $ Collected]]/'1.) CLM Reference'!$B$4</f>
        <v>0</v>
      </c>
      <c r="N139" s="53">
        <v>0</v>
      </c>
      <c r="O139" s="54">
        <f>Table3[[#This Row],[C&amp;I Incentive Disbursements]]/'1.) CLM Reference'!$B$5</f>
        <v>0</v>
      </c>
    </row>
    <row r="140" spans="1:15" s="1" customFormat="1" x14ac:dyDescent="0.35">
      <c r="A140" s="89" t="s">
        <v>111</v>
      </c>
      <c r="B140" s="100">
        <v>9001211200</v>
      </c>
      <c r="C140" s="89" t="s">
        <v>50</v>
      </c>
      <c r="D140" s="56">
        <f>Table3[[#This Row],[Residential CLM $ Collected]]+Table3[[#This Row],[C&amp;I CLM $ Collected]]</f>
        <v>91779.203769999993</v>
      </c>
      <c r="E140" s="57">
        <f>Table3[[#This Row],[CLM $ Collected ]]/'1.) CLM Reference'!$B$4</f>
        <v>8.7028566782678275E-4</v>
      </c>
      <c r="F140" s="56">
        <f>Table3[[#This Row],[Residential Incentive Disbursements]]+Table3[[#This Row],[C&amp;I Incentive Disbursements]]</f>
        <v>49420.2</v>
      </c>
      <c r="G140" s="57">
        <f>Table3[[#This Row],[Incentive Disbursements]]/'1.) CLM Reference'!$B$5</f>
        <v>3.7683406402133559E-4</v>
      </c>
      <c r="H140" s="53">
        <v>91779.203769999993</v>
      </c>
      <c r="I140" s="54">
        <f>Table3[[#This Row],[Residential CLM $ Collected]]/'1.) CLM Reference'!$B$4</f>
        <v>8.7028566782678275E-4</v>
      </c>
      <c r="J140" s="53">
        <v>49420.2</v>
      </c>
      <c r="K140" s="54">
        <f>Table3[[#This Row],[Residential Incentive Disbursements]]/'1.) CLM Reference'!$B$5</f>
        <v>3.7683406402133559E-4</v>
      </c>
      <c r="L140" s="53">
        <v>0</v>
      </c>
      <c r="M140" s="54">
        <f>Table3[[#This Row],[C&amp;I CLM $ Collected]]/'1.) CLM Reference'!$B$4</f>
        <v>0</v>
      </c>
      <c r="N140" s="53">
        <v>0</v>
      </c>
      <c r="O140" s="54">
        <f>Table3[[#This Row],[C&amp;I Incentive Disbursements]]/'1.) CLM Reference'!$B$5</f>
        <v>0</v>
      </c>
    </row>
    <row r="141" spans="1:15" s="1" customFormat="1" x14ac:dyDescent="0.35">
      <c r="A141" s="89" t="s">
        <v>111</v>
      </c>
      <c r="B141" s="100">
        <v>9001211300</v>
      </c>
      <c r="C141" s="89" t="s">
        <v>50</v>
      </c>
      <c r="D141" s="56">
        <f>Table3[[#This Row],[Residential CLM $ Collected]]+Table3[[#This Row],[C&amp;I CLM $ Collected]]</f>
        <v>58374.634599999998</v>
      </c>
      <c r="E141" s="57">
        <f>Table3[[#This Row],[CLM $ Collected ]]/'1.) CLM Reference'!$B$4</f>
        <v>5.5353071033736011E-4</v>
      </c>
      <c r="F141" s="56">
        <f>Table3[[#This Row],[Residential Incentive Disbursements]]+Table3[[#This Row],[C&amp;I Incentive Disbursements]]</f>
        <v>125691.12</v>
      </c>
      <c r="G141" s="57">
        <f>Table3[[#This Row],[Incentive Disbursements]]/'1.) CLM Reference'!$B$5</f>
        <v>9.5840760581692049E-4</v>
      </c>
      <c r="H141" s="53">
        <v>58374.634599999998</v>
      </c>
      <c r="I141" s="54">
        <f>Table3[[#This Row],[Residential CLM $ Collected]]/'1.) CLM Reference'!$B$4</f>
        <v>5.5353071033736011E-4</v>
      </c>
      <c r="J141" s="53">
        <v>125691.12</v>
      </c>
      <c r="K141" s="54">
        <f>Table3[[#This Row],[Residential Incentive Disbursements]]/'1.) CLM Reference'!$B$5</f>
        <v>9.5840760581692049E-4</v>
      </c>
      <c r="L141" s="53">
        <v>0</v>
      </c>
      <c r="M141" s="54">
        <f>Table3[[#This Row],[C&amp;I CLM $ Collected]]/'1.) CLM Reference'!$B$4</f>
        <v>0</v>
      </c>
      <c r="N141" s="53">
        <v>0</v>
      </c>
      <c r="O141" s="54">
        <f>Table3[[#This Row],[C&amp;I Incentive Disbursements]]/'1.) CLM Reference'!$B$5</f>
        <v>0</v>
      </c>
    </row>
    <row r="142" spans="1:15" s="1" customFormat="1" x14ac:dyDescent="0.35">
      <c r="A142" s="89" t="s">
        <v>111</v>
      </c>
      <c r="B142" s="100">
        <v>9001211400</v>
      </c>
      <c r="C142" s="89" t="s">
        <v>50</v>
      </c>
      <c r="D142" s="56">
        <f>Table3[[#This Row],[Residential CLM $ Collected]]+Table3[[#This Row],[C&amp;I CLM $ Collected]]</f>
        <v>65309.304590000007</v>
      </c>
      <c r="E142" s="57">
        <f>Table3[[#This Row],[CLM $ Collected ]]/'1.) CLM Reference'!$B$4</f>
        <v>6.1928791518879535E-4</v>
      </c>
      <c r="F142" s="56">
        <f>Table3[[#This Row],[Residential Incentive Disbursements]]+Table3[[#This Row],[C&amp;I Incentive Disbursements]]</f>
        <v>54688.75</v>
      </c>
      <c r="G142" s="57">
        <f>Table3[[#This Row],[Incentive Disbursements]]/'1.) CLM Reference'!$B$5</f>
        <v>4.1700729496737811E-4</v>
      </c>
      <c r="H142" s="53">
        <v>65309.304590000007</v>
      </c>
      <c r="I142" s="54">
        <f>Table3[[#This Row],[Residential CLM $ Collected]]/'1.) CLM Reference'!$B$4</f>
        <v>6.1928791518879535E-4</v>
      </c>
      <c r="J142" s="53">
        <v>54688.75</v>
      </c>
      <c r="K142" s="54">
        <f>Table3[[#This Row],[Residential Incentive Disbursements]]/'1.) CLM Reference'!$B$5</f>
        <v>4.1700729496737811E-4</v>
      </c>
      <c r="L142" s="53">
        <v>0</v>
      </c>
      <c r="M142" s="54">
        <f>Table3[[#This Row],[C&amp;I CLM $ Collected]]/'1.) CLM Reference'!$B$4</f>
        <v>0</v>
      </c>
      <c r="N142" s="53">
        <v>0</v>
      </c>
      <c r="O142" s="54">
        <f>Table3[[#This Row],[C&amp;I Incentive Disbursements]]/'1.) CLM Reference'!$B$5</f>
        <v>0</v>
      </c>
    </row>
    <row r="143" spans="1:15" s="1" customFormat="1" x14ac:dyDescent="0.35">
      <c r="A143" s="89" t="s">
        <v>111</v>
      </c>
      <c r="B143" s="100">
        <v>9001220200</v>
      </c>
      <c r="C143" s="89" t="s">
        <v>50</v>
      </c>
      <c r="D143" s="56">
        <f>Table3[[#This Row],[Residential CLM $ Collected]]+Table3[[#This Row],[C&amp;I CLM $ Collected]]</f>
        <v>17.792100000000001</v>
      </c>
      <c r="E143" s="57">
        <f>Table3[[#This Row],[CLM $ Collected ]]/'1.) CLM Reference'!$B$4</f>
        <v>1.6871152717062742E-7</v>
      </c>
      <c r="F143" s="56">
        <f>Table3[[#This Row],[Residential Incentive Disbursements]]+Table3[[#This Row],[C&amp;I Incentive Disbursements]]</f>
        <v>0</v>
      </c>
      <c r="G143" s="57">
        <f>Table3[[#This Row],[Incentive Disbursements]]/'1.) CLM Reference'!$B$5</f>
        <v>0</v>
      </c>
      <c r="H143" s="53">
        <v>17.792100000000001</v>
      </c>
      <c r="I143" s="54">
        <f>Table3[[#This Row],[Residential CLM $ Collected]]/'1.) CLM Reference'!$B$4</f>
        <v>1.6871152717062742E-7</v>
      </c>
      <c r="J143" s="53">
        <v>0</v>
      </c>
      <c r="K143" s="54">
        <f>Table3[[#This Row],[Residential Incentive Disbursements]]/'1.) CLM Reference'!$B$5</f>
        <v>0</v>
      </c>
      <c r="L143" s="53">
        <v>0</v>
      </c>
      <c r="M143" s="54">
        <f>Table3[[#This Row],[C&amp;I CLM $ Collected]]/'1.) CLM Reference'!$B$4</f>
        <v>0</v>
      </c>
      <c r="N143" s="53">
        <v>0</v>
      </c>
      <c r="O143" s="54">
        <f>Table3[[#This Row],[C&amp;I Incentive Disbursements]]/'1.) CLM Reference'!$B$5</f>
        <v>0</v>
      </c>
    </row>
    <row r="144" spans="1:15" s="1" customFormat="1" x14ac:dyDescent="0.35">
      <c r="A144" s="89" t="s">
        <v>111</v>
      </c>
      <c r="B144" s="100">
        <v>9001245600</v>
      </c>
      <c r="C144" s="89" t="s">
        <v>50</v>
      </c>
      <c r="D144" s="56">
        <f>Table3[[#This Row],[Residential CLM $ Collected]]+Table3[[#This Row],[C&amp;I CLM $ Collected]]</f>
        <v>273.43759999999997</v>
      </c>
      <c r="E144" s="57">
        <f>Table3[[#This Row],[CLM $ Collected ]]/'1.) CLM Reference'!$B$4</f>
        <v>2.5928403663351227E-6</v>
      </c>
      <c r="F144" s="56">
        <f>Table3[[#This Row],[Residential Incentive Disbursements]]+Table3[[#This Row],[C&amp;I Incentive Disbursements]]</f>
        <v>0</v>
      </c>
      <c r="G144" s="57">
        <f>Table3[[#This Row],[Incentive Disbursements]]/'1.) CLM Reference'!$B$5</f>
        <v>0</v>
      </c>
      <c r="H144" s="53">
        <v>273.43759999999997</v>
      </c>
      <c r="I144" s="54">
        <f>Table3[[#This Row],[Residential CLM $ Collected]]/'1.) CLM Reference'!$B$4</f>
        <v>2.5928403663351227E-6</v>
      </c>
      <c r="J144" s="53">
        <v>0</v>
      </c>
      <c r="K144" s="54">
        <f>Table3[[#This Row],[Residential Incentive Disbursements]]/'1.) CLM Reference'!$B$5</f>
        <v>0</v>
      </c>
      <c r="L144" s="53">
        <v>0</v>
      </c>
      <c r="M144" s="54">
        <f>Table3[[#This Row],[C&amp;I CLM $ Collected]]/'1.) CLM Reference'!$B$4</f>
        <v>0</v>
      </c>
      <c r="N144" s="53">
        <v>0</v>
      </c>
      <c r="O144" s="54">
        <f>Table3[[#This Row],[C&amp;I Incentive Disbursements]]/'1.) CLM Reference'!$B$5</f>
        <v>0</v>
      </c>
    </row>
    <row r="145" spans="1:15" s="1" customFormat="1" x14ac:dyDescent="0.35">
      <c r="A145" s="89" t="s">
        <v>112</v>
      </c>
      <c r="B145" s="100">
        <v>9001030100</v>
      </c>
      <c r="C145" s="89" t="s">
        <v>50</v>
      </c>
      <c r="D145" s="56">
        <f>Table3[[#This Row],[Residential CLM $ Collected]]+Table3[[#This Row],[C&amp;I CLM $ Collected]]</f>
        <v>106024.82996999999</v>
      </c>
      <c r="E145" s="57">
        <f>Table3[[#This Row],[CLM $ Collected ]]/'1.) CLM Reference'!$B$4</f>
        <v>1.0053681680209084E-3</v>
      </c>
      <c r="F145" s="56">
        <f>Table3[[#This Row],[Residential Incentive Disbursements]]+Table3[[#This Row],[C&amp;I Incentive Disbursements]]</f>
        <v>81547.959999999992</v>
      </c>
      <c r="G145" s="57">
        <f>Table3[[#This Row],[Incentive Disbursements]]/'1.) CLM Reference'!$B$5</f>
        <v>6.2181150985729137E-4</v>
      </c>
      <c r="H145" s="53">
        <v>105149.98017</v>
      </c>
      <c r="I145" s="54">
        <f>Table3[[#This Row],[Residential CLM $ Collected]]/'1.) CLM Reference'!$B$4</f>
        <v>9.9707250613709935E-4</v>
      </c>
      <c r="J145" s="53">
        <v>81547.959999999992</v>
      </c>
      <c r="K145" s="54">
        <f>Table3[[#This Row],[Residential Incentive Disbursements]]/'1.) CLM Reference'!$B$5</f>
        <v>6.2181150985729137E-4</v>
      </c>
      <c r="L145" s="53">
        <v>874.84979999999996</v>
      </c>
      <c r="M145" s="54">
        <f>Table3[[#This Row],[C&amp;I CLM $ Collected]]/'1.) CLM Reference'!$B$4</f>
        <v>8.2956618838089909E-6</v>
      </c>
      <c r="N145" s="53">
        <v>0</v>
      </c>
      <c r="O145" s="54">
        <f>Table3[[#This Row],[C&amp;I Incentive Disbursements]]/'1.) CLM Reference'!$B$5</f>
        <v>0</v>
      </c>
    </row>
    <row r="146" spans="1:15" s="1" customFormat="1" x14ac:dyDescent="0.35">
      <c r="A146" s="89" t="s">
        <v>112</v>
      </c>
      <c r="B146" s="100">
        <v>9001030200</v>
      </c>
      <c r="C146" s="89" t="s">
        <v>50</v>
      </c>
      <c r="D146" s="56">
        <f>Table3[[#This Row],[Residential CLM $ Collected]]+Table3[[#This Row],[C&amp;I CLM $ Collected]]</f>
        <v>65148.447999999997</v>
      </c>
      <c r="E146" s="57">
        <f>Table3[[#This Row],[CLM $ Collected ]]/'1.) CLM Reference'!$B$4</f>
        <v>6.1776261120813196E-4</v>
      </c>
      <c r="F146" s="56">
        <f>Table3[[#This Row],[Residential Incentive Disbursements]]+Table3[[#This Row],[C&amp;I Incentive Disbursements]]</f>
        <v>51933.83</v>
      </c>
      <c r="G146" s="57">
        <f>Table3[[#This Row],[Incentive Disbursements]]/'1.) CLM Reference'!$B$5</f>
        <v>3.9600074906805642E-4</v>
      </c>
      <c r="H146" s="53">
        <v>65148.447999999997</v>
      </c>
      <c r="I146" s="54">
        <f>Table3[[#This Row],[Residential CLM $ Collected]]/'1.) CLM Reference'!$B$4</f>
        <v>6.1776261120813196E-4</v>
      </c>
      <c r="J146" s="53">
        <v>51933.83</v>
      </c>
      <c r="K146" s="54">
        <f>Table3[[#This Row],[Residential Incentive Disbursements]]/'1.) CLM Reference'!$B$5</f>
        <v>3.9600074906805642E-4</v>
      </c>
      <c r="L146" s="53">
        <v>0</v>
      </c>
      <c r="M146" s="54">
        <f>Table3[[#This Row],[C&amp;I CLM $ Collected]]/'1.) CLM Reference'!$B$4</f>
        <v>0</v>
      </c>
      <c r="N146" s="53">
        <v>0</v>
      </c>
      <c r="O146" s="54">
        <f>Table3[[#This Row],[C&amp;I Incentive Disbursements]]/'1.) CLM Reference'!$B$5</f>
        <v>0</v>
      </c>
    </row>
    <row r="147" spans="1:15" s="1" customFormat="1" x14ac:dyDescent="0.35">
      <c r="A147" s="89" t="s">
        <v>112</v>
      </c>
      <c r="B147" s="100">
        <v>9001030300</v>
      </c>
      <c r="C147" s="89" t="s">
        <v>50</v>
      </c>
      <c r="D147" s="56">
        <f>Table3[[#This Row],[Residential CLM $ Collected]]+Table3[[#This Row],[C&amp;I CLM $ Collected]]</f>
        <v>400592.77630999999</v>
      </c>
      <c r="E147" s="57">
        <f>Table3[[#This Row],[CLM $ Collected ]]/'1.) CLM Reference'!$B$4</f>
        <v>3.798574595735277E-3</v>
      </c>
      <c r="F147" s="56">
        <f>Table3[[#This Row],[Residential Incentive Disbursements]]+Table3[[#This Row],[C&amp;I Incentive Disbursements]]</f>
        <v>202040.85</v>
      </c>
      <c r="G147" s="57">
        <f>Table3[[#This Row],[Incentive Disbursements]]/'1.) CLM Reference'!$B$5</f>
        <v>1.5405820818981928E-3</v>
      </c>
      <c r="H147" s="53">
        <v>265977.97031</v>
      </c>
      <c r="I147" s="54">
        <f>Table3[[#This Row],[Residential CLM $ Collected]]/'1.) CLM Reference'!$B$4</f>
        <v>2.5221052919410241E-3</v>
      </c>
      <c r="J147" s="53">
        <v>171288.54</v>
      </c>
      <c r="K147" s="54">
        <f>Table3[[#This Row],[Residential Incentive Disbursements]]/'1.) CLM Reference'!$B$5</f>
        <v>1.3060925825569526E-3</v>
      </c>
      <c r="L147" s="53">
        <v>134614.80600000001</v>
      </c>
      <c r="M147" s="54">
        <f>Table3[[#This Row],[C&amp;I CLM $ Collected]]/'1.) CLM Reference'!$B$4</f>
        <v>1.2764693037942536E-3</v>
      </c>
      <c r="N147" s="53">
        <v>30752.31</v>
      </c>
      <c r="O147" s="54">
        <f>Table3[[#This Row],[C&amp;I Incentive Disbursements]]/'1.) CLM Reference'!$B$5</f>
        <v>2.3448949934124023E-4</v>
      </c>
    </row>
    <row r="148" spans="1:15" s="1" customFormat="1" x14ac:dyDescent="0.35">
      <c r="A148" s="89" t="s">
        <v>112</v>
      </c>
      <c r="B148" s="100">
        <v>9001030400</v>
      </c>
      <c r="C148" s="89" t="s">
        <v>50</v>
      </c>
      <c r="D148" s="56">
        <f>Table3[[#This Row],[Residential CLM $ Collected]]+Table3[[#This Row],[C&amp;I CLM $ Collected]]</f>
        <v>60656.093800000002</v>
      </c>
      <c r="E148" s="57">
        <f>Table3[[#This Row],[CLM $ Collected ]]/'1.) CLM Reference'!$B$4</f>
        <v>5.7516438291167564E-4</v>
      </c>
      <c r="F148" s="56">
        <f>Table3[[#This Row],[Residential Incentive Disbursements]]+Table3[[#This Row],[C&amp;I Incentive Disbursements]]</f>
        <v>49931.8</v>
      </c>
      <c r="G148" s="57">
        <f>Table3[[#This Row],[Incentive Disbursements]]/'1.) CLM Reference'!$B$5</f>
        <v>3.8073506618549756E-4</v>
      </c>
      <c r="H148" s="53">
        <v>60656.093800000002</v>
      </c>
      <c r="I148" s="54">
        <f>Table3[[#This Row],[Residential CLM $ Collected]]/'1.) CLM Reference'!$B$4</f>
        <v>5.7516438291167564E-4</v>
      </c>
      <c r="J148" s="53">
        <v>49931.8</v>
      </c>
      <c r="K148" s="54">
        <f>Table3[[#This Row],[Residential Incentive Disbursements]]/'1.) CLM Reference'!$B$5</f>
        <v>3.8073506618549756E-4</v>
      </c>
      <c r="L148" s="53">
        <v>0</v>
      </c>
      <c r="M148" s="54">
        <f>Table3[[#This Row],[C&amp;I CLM $ Collected]]/'1.) CLM Reference'!$B$4</f>
        <v>0</v>
      </c>
      <c r="N148" s="53">
        <v>0</v>
      </c>
      <c r="O148" s="54">
        <f>Table3[[#This Row],[C&amp;I Incentive Disbursements]]/'1.) CLM Reference'!$B$5</f>
        <v>0</v>
      </c>
    </row>
    <row r="149" spans="1:15" s="1" customFormat="1" x14ac:dyDescent="0.35">
      <c r="A149" s="89" t="s">
        <v>112</v>
      </c>
      <c r="B149" s="100">
        <v>9001030500</v>
      </c>
      <c r="C149" s="89" t="s">
        <v>50</v>
      </c>
      <c r="D149" s="56">
        <f>Table3[[#This Row],[Residential CLM $ Collected]]+Table3[[#This Row],[C&amp;I CLM $ Collected]]</f>
        <v>99077.782890000002</v>
      </c>
      <c r="E149" s="57">
        <f>Table3[[#This Row],[CLM $ Collected ]]/'1.) CLM Reference'!$B$4</f>
        <v>9.3949359884734E-4</v>
      </c>
      <c r="F149" s="56">
        <f>Table3[[#This Row],[Residential Incentive Disbursements]]+Table3[[#This Row],[C&amp;I Incentive Disbursements]]</f>
        <v>51549.27</v>
      </c>
      <c r="G149" s="57">
        <f>Table3[[#This Row],[Incentive Disbursements]]/'1.) CLM Reference'!$B$5</f>
        <v>3.9306843985724692E-4</v>
      </c>
      <c r="H149" s="53">
        <v>99077.782890000002</v>
      </c>
      <c r="I149" s="54">
        <f>Table3[[#This Row],[Residential CLM $ Collected]]/'1.) CLM Reference'!$B$4</f>
        <v>9.3949359884734E-4</v>
      </c>
      <c r="J149" s="53">
        <v>51549.27</v>
      </c>
      <c r="K149" s="54">
        <f>Table3[[#This Row],[Residential Incentive Disbursements]]/'1.) CLM Reference'!$B$5</f>
        <v>3.9306843985724692E-4</v>
      </c>
      <c r="L149" s="53">
        <v>0</v>
      </c>
      <c r="M149" s="54">
        <f>Table3[[#This Row],[C&amp;I CLM $ Collected]]/'1.) CLM Reference'!$B$4</f>
        <v>0</v>
      </c>
      <c r="N149" s="53">
        <v>0</v>
      </c>
      <c r="O149" s="54">
        <f>Table3[[#This Row],[C&amp;I Incentive Disbursements]]/'1.) CLM Reference'!$B$5</f>
        <v>0</v>
      </c>
    </row>
    <row r="150" spans="1:15" s="1" customFormat="1" x14ac:dyDescent="0.35">
      <c r="A150" s="89" t="s">
        <v>113</v>
      </c>
      <c r="B150" s="100">
        <v>9007620100</v>
      </c>
      <c r="C150" s="89" t="s">
        <v>50</v>
      </c>
      <c r="D150" s="56">
        <f>Table3[[#This Row],[Residential CLM $ Collected]]+Table3[[#This Row],[C&amp;I CLM $ Collected]]</f>
        <v>130334.91661</v>
      </c>
      <c r="E150" s="57">
        <f>Table3[[#This Row],[CLM $ Collected ]]/'1.) CLM Reference'!$B$4</f>
        <v>1.2358857484461908E-3</v>
      </c>
      <c r="F150" s="56">
        <f>Table3[[#This Row],[Residential Incentive Disbursements]]+Table3[[#This Row],[C&amp;I Incentive Disbursements]]</f>
        <v>123321.76999999999</v>
      </c>
      <c r="G150" s="57">
        <f>Table3[[#This Row],[Incentive Disbursements]]/'1.) CLM Reference'!$B$5</f>
        <v>9.4034107048139061E-4</v>
      </c>
      <c r="H150" s="53">
        <v>99633.622510000001</v>
      </c>
      <c r="I150" s="54">
        <f>Table3[[#This Row],[Residential CLM $ Collected]]/'1.) CLM Reference'!$B$4</f>
        <v>9.4476428365420034E-4</v>
      </c>
      <c r="J150" s="53">
        <v>108021.31</v>
      </c>
      <c r="K150" s="54">
        <f>Table3[[#This Row],[Residential Incentive Disbursements]]/'1.) CLM Reference'!$B$5</f>
        <v>8.2367350290384381E-4</v>
      </c>
      <c r="L150" s="53">
        <v>30701.294099999999</v>
      </c>
      <c r="M150" s="54">
        <f>Table3[[#This Row],[C&amp;I CLM $ Collected]]/'1.) CLM Reference'!$B$4</f>
        <v>2.9112146479199041E-4</v>
      </c>
      <c r="N150" s="53">
        <v>15300.46</v>
      </c>
      <c r="O150" s="54">
        <f>Table3[[#This Row],[C&amp;I Incentive Disbursements]]/'1.) CLM Reference'!$B$5</f>
        <v>1.1666756757754692E-4</v>
      </c>
    </row>
    <row r="151" spans="1:15" s="1" customFormat="1" x14ac:dyDescent="0.35">
      <c r="A151" s="89" t="s">
        <v>114</v>
      </c>
      <c r="B151" s="100">
        <v>9007585100</v>
      </c>
      <c r="C151" s="89" t="s">
        <v>50</v>
      </c>
      <c r="D151" s="56">
        <f>Table3[[#This Row],[Residential CLM $ Collected]]+Table3[[#This Row],[C&amp;I CLM $ Collected]]</f>
        <v>178103.77792000002</v>
      </c>
      <c r="E151" s="57">
        <f>Table3[[#This Row],[CLM $ Collected ]]/'1.) CLM Reference'!$B$4</f>
        <v>1.6888484421592432E-3</v>
      </c>
      <c r="F151" s="56">
        <f>Table3[[#This Row],[Residential Incentive Disbursements]]+Table3[[#This Row],[C&amp;I Incentive Disbursements]]</f>
        <v>205333.3</v>
      </c>
      <c r="G151" s="57">
        <f>Table3[[#This Row],[Incentive Disbursements]]/'1.) CLM Reference'!$B$5</f>
        <v>1.5656873488555715E-3</v>
      </c>
      <c r="H151" s="53">
        <v>142541.67892000001</v>
      </c>
      <c r="I151" s="54">
        <f>Table3[[#This Row],[Residential CLM $ Collected]]/'1.) CLM Reference'!$B$4</f>
        <v>1.3516349579902557E-3</v>
      </c>
      <c r="J151" s="53">
        <v>186291.8</v>
      </c>
      <c r="K151" s="54">
        <f>Table3[[#This Row],[Residential Incentive Disbursements]]/'1.) CLM Reference'!$B$5</f>
        <v>1.4204939698311591E-3</v>
      </c>
      <c r="L151" s="53">
        <v>35562.099000000002</v>
      </c>
      <c r="M151" s="54">
        <f>Table3[[#This Row],[C&amp;I CLM $ Collected]]/'1.) CLM Reference'!$B$4</f>
        <v>3.3721348416898745E-4</v>
      </c>
      <c r="N151" s="53">
        <v>19041.5</v>
      </c>
      <c r="O151" s="54">
        <f>Table3[[#This Row],[C&amp;I Incentive Disbursements]]/'1.) CLM Reference'!$B$5</f>
        <v>1.4519337902441234E-4</v>
      </c>
    </row>
    <row r="152" spans="1:15" s="1" customFormat="1" x14ac:dyDescent="0.35">
      <c r="A152" s="89" t="s">
        <v>114</v>
      </c>
      <c r="B152" s="100">
        <v>9009190303</v>
      </c>
      <c r="C152" s="89" t="s">
        <v>50</v>
      </c>
      <c r="D152" s="56">
        <f>Table3[[#This Row],[Residential CLM $ Collected]]+Table3[[#This Row],[C&amp;I CLM $ Collected]]</f>
        <v>77.719200000000001</v>
      </c>
      <c r="E152" s="57">
        <f>Table3[[#This Row],[CLM $ Collected ]]/'1.) CLM Reference'!$B$4</f>
        <v>7.369633108221865E-7</v>
      </c>
      <c r="F152" s="56">
        <f>Table3[[#This Row],[Residential Incentive Disbursements]]+Table3[[#This Row],[C&amp;I Incentive Disbursements]]</f>
        <v>0</v>
      </c>
      <c r="G152" s="57">
        <f>Table3[[#This Row],[Incentive Disbursements]]/'1.) CLM Reference'!$B$5</f>
        <v>0</v>
      </c>
      <c r="H152" s="53">
        <v>77.719200000000001</v>
      </c>
      <c r="I152" s="54">
        <f>Table3[[#This Row],[Residential CLM $ Collected]]/'1.) CLM Reference'!$B$4</f>
        <v>7.369633108221865E-7</v>
      </c>
      <c r="J152" s="53">
        <v>0</v>
      </c>
      <c r="K152" s="54">
        <f>Table3[[#This Row],[Residential Incentive Disbursements]]/'1.) CLM Reference'!$B$5</f>
        <v>0</v>
      </c>
      <c r="L152" s="53">
        <v>0</v>
      </c>
      <c r="M152" s="54">
        <f>Table3[[#This Row],[C&amp;I CLM $ Collected]]/'1.) CLM Reference'!$B$4</f>
        <v>0</v>
      </c>
      <c r="N152" s="53">
        <v>0</v>
      </c>
      <c r="O152" s="54">
        <f>Table3[[#This Row],[C&amp;I Incentive Disbursements]]/'1.) CLM Reference'!$B$5</f>
        <v>0</v>
      </c>
    </row>
    <row r="153" spans="1:15" s="1" customFormat="1" x14ac:dyDescent="0.35">
      <c r="A153" s="89" t="s">
        <v>115</v>
      </c>
      <c r="B153" s="100">
        <v>9003470100</v>
      </c>
      <c r="C153" s="89" t="s">
        <v>50</v>
      </c>
      <c r="D153" s="56">
        <f>Table3[[#This Row],[Residential CLM $ Collected]]+Table3[[#This Row],[C&amp;I CLM $ Collected]]</f>
        <v>170316.83772000001</v>
      </c>
      <c r="E153" s="57">
        <f>Table3[[#This Row],[CLM $ Collected ]]/'1.) CLM Reference'!$B$4</f>
        <v>1.6150096837705002E-3</v>
      </c>
      <c r="F153" s="56">
        <f>Table3[[#This Row],[Residential Incentive Disbursements]]+Table3[[#This Row],[C&amp;I Incentive Disbursements]]</f>
        <v>220225.68000000002</v>
      </c>
      <c r="G153" s="57">
        <f>Table3[[#This Row],[Incentive Disbursements]]/'1.) CLM Reference'!$B$5</f>
        <v>1.6792432648241444E-3</v>
      </c>
      <c r="H153" s="53">
        <v>108397.70621999999</v>
      </c>
      <c r="I153" s="54">
        <f>Table3[[#This Row],[Residential CLM $ Collected]]/'1.) CLM Reference'!$B$4</f>
        <v>1.0278686921818792E-3</v>
      </c>
      <c r="J153" s="53">
        <v>171861.67</v>
      </c>
      <c r="K153" s="54">
        <f>Table3[[#This Row],[Residential Incentive Disbursements]]/'1.) CLM Reference'!$B$5</f>
        <v>1.3104627572448849E-3</v>
      </c>
      <c r="L153" s="53">
        <v>61919.131500000003</v>
      </c>
      <c r="M153" s="54">
        <f>Table3[[#This Row],[C&amp;I CLM $ Collected]]/'1.) CLM Reference'!$B$4</f>
        <v>5.8714099158862088E-4</v>
      </c>
      <c r="N153" s="53">
        <v>48364.01</v>
      </c>
      <c r="O153" s="54">
        <f>Table3[[#This Row],[C&amp;I Incentive Disbursements]]/'1.) CLM Reference'!$B$5</f>
        <v>3.6878050757925942E-4</v>
      </c>
    </row>
    <row r="154" spans="1:15" s="1" customFormat="1" x14ac:dyDescent="0.35">
      <c r="A154" s="89" t="s">
        <v>115</v>
      </c>
      <c r="B154" s="100">
        <v>9003477101</v>
      </c>
      <c r="C154" s="89" t="s">
        <v>50</v>
      </c>
      <c r="D154" s="56">
        <f>Table3[[#This Row],[Residential CLM $ Collected]]+Table3[[#This Row],[C&amp;I CLM $ Collected]]</f>
        <v>201.05549999999999</v>
      </c>
      <c r="E154" s="57">
        <f>Table3[[#This Row],[CLM $ Collected ]]/'1.) CLM Reference'!$B$4</f>
        <v>1.9064854880005213E-6</v>
      </c>
      <c r="F154" s="56">
        <f>Table3[[#This Row],[Residential Incentive Disbursements]]+Table3[[#This Row],[C&amp;I Incentive Disbursements]]</f>
        <v>0</v>
      </c>
      <c r="G154" s="57">
        <f>Table3[[#This Row],[Incentive Disbursements]]/'1.) CLM Reference'!$B$5</f>
        <v>0</v>
      </c>
      <c r="H154" s="53">
        <v>201.05549999999999</v>
      </c>
      <c r="I154" s="54">
        <f>Table3[[#This Row],[Residential CLM $ Collected]]/'1.) CLM Reference'!$B$4</f>
        <v>1.9064854880005213E-6</v>
      </c>
      <c r="J154" s="53">
        <v>0</v>
      </c>
      <c r="K154" s="54">
        <f>Table3[[#This Row],[Residential Incentive Disbursements]]/'1.) CLM Reference'!$B$5</f>
        <v>0</v>
      </c>
      <c r="L154" s="53">
        <v>0</v>
      </c>
      <c r="M154" s="54">
        <f>Table3[[#This Row],[C&amp;I CLM $ Collected]]/'1.) CLM Reference'!$B$4</f>
        <v>0</v>
      </c>
      <c r="N154" s="53">
        <v>0</v>
      </c>
      <c r="O154" s="54">
        <f>Table3[[#This Row],[C&amp;I Incentive Disbursements]]/'1.) CLM Reference'!$B$5</f>
        <v>0</v>
      </c>
    </row>
    <row r="155" spans="1:15" s="1" customFormat="1" x14ac:dyDescent="0.35">
      <c r="A155" s="89" t="s">
        <v>116</v>
      </c>
      <c r="B155" s="100">
        <v>9007595101</v>
      </c>
      <c r="C155" s="89" t="s">
        <v>50</v>
      </c>
      <c r="D155" s="56">
        <f>Table3[[#This Row],[Residential CLM $ Collected]]+Table3[[#This Row],[C&amp;I CLM $ Collected]]</f>
        <v>164598.55005999998</v>
      </c>
      <c r="E155" s="57">
        <f>Table3[[#This Row],[CLM $ Collected ]]/'1.) CLM Reference'!$B$4</f>
        <v>1.5607866834546546E-3</v>
      </c>
      <c r="F155" s="56">
        <f>Table3[[#This Row],[Residential Incentive Disbursements]]+Table3[[#This Row],[C&amp;I Incentive Disbursements]]</f>
        <v>239870.72</v>
      </c>
      <c r="G155" s="57">
        <f>Table3[[#This Row],[Incentive Disbursements]]/'1.) CLM Reference'!$B$5</f>
        <v>1.8290386978871771E-3</v>
      </c>
      <c r="H155" s="53">
        <v>143023.97785999998</v>
      </c>
      <c r="I155" s="54">
        <f>Table3[[#This Row],[Residential CLM $ Collected]]/'1.) CLM Reference'!$B$4</f>
        <v>1.3562083018181439E-3</v>
      </c>
      <c r="J155" s="53">
        <v>232109.68</v>
      </c>
      <c r="K155" s="54">
        <f>Table3[[#This Row],[Residential Incentive Disbursements]]/'1.) CLM Reference'!$B$5</f>
        <v>1.7698599765499071E-3</v>
      </c>
      <c r="L155" s="53">
        <v>21574.572199999999</v>
      </c>
      <c r="M155" s="54">
        <f>Table3[[#This Row],[C&amp;I CLM $ Collected]]/'1.) CLM Reference'!$B$4</f>
        <v>2.0457838163651072E-4</v>
      </c>
      <c r="N155" s="53">
        <v>7761.04</v>
      </c>
      <c r="O155" s="54">
        <f>Table3[[#This Row],[C&amp;I Incentive Disbursements]]/'1.) CLM Reference'!$B$5</f>
        <v>5.9178721337269913E-5</v>
      </c>
    </row>
    <row r="156" spans="1:15" s="1" customFormat="1" x14ac:dyDescent="0.35">
      <c r="A156" s="89" t="s">
        <v>116</v>
      </c>
      <c r="B156" s="100">
        <v>9007595102</v>
      </c>
      <c r="C156" s="89" t="s">
        <v>50</v>
      </c>
      <c r="D156" s="56">
        <f>Table3[[#This Row],[Residential CLM $ Collected]]+Table3[[#This Row],[C&amp;I CLM $ Collected]]</f>
        <v>53573.729240000008</v>
      </c>
      <c r="E156" s="57">
        <f>Table3[[#This Row],[CLM $ Collected ]]/'1.) CLM Reference'!$B$4</f>
        <v>5.0800668140950735E-4</v>
      </c>
      <c r="F156" s="56">
        <f>Table3[[#This Row],[Residential Incentive Disbursements]]+Table3[[#This Row],[C&amp;I Incentive Disbursements]]</f>
        <v>46961.14</v>
      </c>
      <c r="G156" s="57">
        <f>Table3[[#This Row],[Incentive Disbursements]]/'1.) CLM Reference'!$B$5</f>
        <v>3.5808348078872413E-4</v>
      </c>
      <c r="H156" s="53">
        <v>53573.586140000007</v>
      </c>
      <c r="I156" s="54">
        <f>Table3[[#This Row],[Residential CLM $ Collected]]/'1.) CLM Reference'!$B$4</f>
        <v>5.0800532448033449E-4</v>
      </c>
      <c r="J156" s="53">
        <v>46961.14</v>
      </c>
      <c r="K156" s="54">
        <f>Table3[[#This Row],[Residential Incentive Disbursements]]/'1.) CLM Reference'!$B$5</f>
        <v>3.5808348078872413E-4</v>
      </c>
      <c r="L156" s="53">
        <v>0.1431</v>
      </c>
      <c r="M156" s="54">
        <f>Table3[[#This Row],[C&amp;I CLM $ Collected]]/'1.) CLM Reference'!$B$4</f>
        <v>1.3569291729541079E-9</v>
      </c>
      <c r="N156" s="53">
        <v>0</v>
      </c>
      <c r="O156" s="54">
        <f>Table3[[#This Row],[C&amp;I Incentive Disbursements]]/'1.) CLM Reference'!$B$5</f>
        <v>0</v>
      </c>
    </row>
    <row r="157" spans="1:15" s="1" customFormat="1" x14ac:dyDescent="0.35">
      <c r="A157" s="89" t="s">
        <v>117</v>
      </c>
      <c r="B157" s="100">
        <v>9007550100</v>
      </c>
      <c r="C157" s="89" t="s">
        <v>50</v>
      </c>
      <c r="D157" s="56">
        <f>Table3[[#This Row],[Residential CLM $ Collected]]+Table3[[#This Row],[C&amp;I CLM $ Collected]]</f>
        <v>204882.30245999998</v>
      </c>
      <c r="E157" s="57">
        <f>Table3[[#This Row],[CLM $ Collected ]]/'1.) CLM Reference'!$B$4</f>
        <v>1.9427726990215311E-3</v>
      </c>
      <c r="F157" s="56">
        <f>Table3[[#This Row],[Residential Incentive Disbursements]]+Table3[[#This Row],[C&amp;I Incentive Disbursements]]</f>
        <v>361468.70999999996</v>
      </c>
      <c r="G157" s="57">
        <f>Table3[[#This Row],[Incentive Disbursements]]/'1.) CLM Reference'!$B$5</f>
        <v>2.7562357701071544E-3</v>
      </c>
      <c r="H157" s="53">
        <v>173841.19355999999</v>
      </c>
      <c r="I157" s="54">
        <f>Table3[[#This Row],[Residential CLM $ Collected]]/'1.) CLM Reference'!$B$4</f>
        <v>1.6484289797534992E-3</v>
      </c>
      <c r="J157" s="53">
        <v>311523.08999999997</v>
      </c>
      <c r="K157" s="54">
        <f>Table3[[#This Row],[Residential Incentive Disbursements]]/'1.) CLM Reference'!$B$5</f>
        <v>2.375395325012531E-3</v>
      </c>
      <c r="L157" s="53">
        <v>31041.108899999999</v>
      </c>
      <c r="M157" s="54">
        <f>Table3[[#This Row],[C&amp;I CLM $ Collected]]/'1.) CLM Reference'!$B$4</f>
        <v>2.9434371926803209E-4</v>
      </c>
      <c r="N157" s="53">
        <v>49945.62</v>
      </c>
      <c r="O157" s="54">
        <f>Table3[[#This Row],[C&amp;I Incentive Disbursements]]/'1.) CLM Reference'!$B$5</f>
        <v>3.8084044509462329E-4</v>
      </c>
    </row>
    <row r="158" spans="1:15" s="1" customFormat="1" x14ac:dyDescent="0.35">
      <c r="A158" s="89" t="s">
        <v>117</v>
      </c>
      <c r="B158" s="100">
        <v>9007550201</v>
      </c>
      <c r="C158" s="89" t="s">
        <v>50</v>
      </c>
      <c r="D158" s="56">
        <f>Table3[[#This Row],[Residential CLM $ Collected]]+Table3[[#This Row],[C&amp;I CLM $ Collected]]</f>
        <v>54688.585299999999</v>
      </c>
      <c r="E158" s="57">
        <f>Table3[[#This Row],[CLM $ Collected ]]/'1.) CLM Reference'!$B$4</f>
        <v>5.1857817485086773E-4</v>
      </c>
      <c r="F158" s="56">
        <f>Table3[[#This Row],[Residential Incentive Disbursements]]+Table3[[#This Row],[C&amp;I Incentive Disbursements]]</f>
        <v>76972.36</v>
      </c>
      <c r="G158" s="57">
        <f>Table3[[#This Row],[Incentive Disbursements]]/'1.) CLM Reference'!$B$5</f>
        <v>5.8692209331636237E-4</v>
      </c>
      <c r="H158" s="53">
        <v>54688.585299999999</v>
      </c>
      <c r="I158" s="54">
        <f>Table3[[#This Row],[Residential CLM $ Collected]]/'1.) CLM Reference'!$B$4</f>
        <v>5.1857817485086773E-4</v>
      </c>
      <c r="J158" s="53">
        <v>76972.36</v>
      </c>
      <c r="K158" s="54">
        <f>Table3[[#This Row],[Residential Incentive Disbursements]]/'1.) CLM Reference'!$B$5</f>
        <v>5.8692209331636237E-4</v>
      </c>
      <c r="L158" s="53">
        <v>0</v>
      </c>
      <c r="M158" s="54">
        <f>Table3[[#This Row],[C&amp;I CLM $ Collected]]/'1.) CLM Reference'!$B$4</f>
        <v>0</v>
      </c>
      <c r="N158" s="53">
        <v>0</v>
      </c>
      <c r="O158" s="54">
        <f>Table3[[#This Row],[C&amp;I Incentive Disbursements]]/'1.) CLM Reference'!$B$5</f>
        <v>0</v>
      </c>
    </row>
    <row r="159" spans="1:15" s="1" customFormat="1" x14ac:dyDescent="0.35">
      <c r="A159" s="89" t="s">
        <v>117</v>
      </c>
      <c r="B159" s="100">
        <v>9007550202</v>
      </c>
      <c r="C159" s="89" t="s">
        <v>50</v>
      </c>
      <c r="D159" s="56">
        <f>Table3[[#This Row],[Residential CLM $ Collected]]+Table3[[#This Row],[C&amp;I CLM $ Collected]]</f>
        <v>42110.145649999999</v>
      </c>
      <c r="E159" s="57">
        <f>Table3[[#This Row],[CLM $ Collected ]]/'1.) CLM Reference'!$B$4</f>
        <v>3.99304577986244E-4</v>
      </c>
      <c r="F159" s="56">
        <f>Table3[[#This Row],[Residential Incentive Disbursements]]+Table3[[#This Row],[C&amp;I Incentive Disbursements]]</f>
        <v>62220.51</v>
      </c>
      <c r="G159" s="57">
        <f>Table3[[#This Row],[Incentive Disbursements]]/'1.) CLM Reference'!$B$5</f>
        <v>4.7443773292662019E-4</v>
      </c>
      <c r="H159" s="53">
        <v>42083.52375</v>
      </c>
      <c r="I159" s="54">
        <f>Table3[[#This Row],[Residential CLM $ Collected]]/'1.) CLM Reference'!$B$4</f>
        <v>3.990521389034385E-4</v>
      </c>
      <c r="J159" s="53">
        <v>62220.51</v>
      </c>
      <c r="K159" s="54">
        <f>Table3[[#This Row],[Residential Incentive Disbursements]]/'1.) CLM Reference'!$B$5</f>
        <v>4.7443773292662019E-4</v>
      </c>
      <c r="L159" s="53">
        <v>26.6219</v>
      </c>
      <c r="M159" s="54">
        <f>Table3[[#This Row],[C&amp;I CLM $ Collected]]/'1.) CLM Reference'!$B$4</f>
        <v>2.5243908280549938E-7</v>
      </c>
      <c r="N159" s="53">
        <v>0</v>
      </c>
      <c r="O159" s="54">
        <f>Table3[[#This Row],[C&amp;I Incentive Disbursements]]/'1.) CLM Reference'!$B$5</f>
        <v>0</v>
      </c>
    </row>
    <row r="160" spans="1:15" s="1" customFormat="1" x14ac:dyDescent="0.35">
      <c r="A160" s="89" t="s">
        <v>117</v>
      </c>
      <c r="B160" s="100">
        <v>9007590100</v>
      </c>
      <c r="C160" s="89" t="s">
        <v>50</v>
      </c>
      <c r="D160" s="56">
        <f>Table3[[#This Row],[Residential CLM $ Collected]]+Table3[[#This Row],[C&amp;I CLM $ Collected]]</f>
        <v>363.18779999999998</v>
      </c>
      <c r="E160" s="57">
        <f>Table3[[#This Row],[CLM $ Collected ]]/'1.) CLM Reference'!$B$4</f>
        <v>3.4438862409575252E-6</v>
      </c>
      <c r="F160" s="56">
        <f>Table3[[#This Row],[Residential Incentive Disbursements]]+Table3[[#This Row],[C&amp;I Incentive Disbursements]]</f>
        <v>0</v>
      </c>
      <c r="G160" s="57">
        <f>Table3[[#This Row],[Incentive Disbursements]]/'1.) CLM Reference'!$B$5</f>
        <v>0</v>
      </c>
      <c r="H160" s="53">
        <v>363.18779999999998</v>
      </c>
      <c r="I160" s="54">
        <f>Table3[[#This Row],[Residential CLM $ Collected]]/'1.) CLM Reference'!$B$4</f>
        <v>3.4438862409575252E-6</v>
      </c>
      <c r="J160" s="53">
        <v>0</v>
      </c>
      <c r="K160" s="54">
        <f>Table3[[#This Row],[Residential Incentive Disbursements]]/'1.) CLM Reference'!$B$5</f>
        <v>0</v>
      </c>
      <c r="L160" s="53">
        <v>0</v>
      </c>
      <c r="M160" s="54">
        <f>Table3[[#This Row],[C&amp;I CLM $ Collected]]/'1.) CLM Reference'!$B$4</f>
        <v>0</v>
      </c>
      <c r="N160" s="53">
        <v>0</v>
      </c>
      <c r="O160" s="54">
        <f>Table3[[#This Row],[C&amp;I Incentive Disbursements]]/'1.) CLM Reference'!$B$5</f>
        <v>0</v>
      </c>
    </row>
    <row r="161" spans="1:15" s="1" customFormat="1" x14ac:dyDescent="0.35">
      <c r="A161" s="89" t="s">
        <v>118</v>
      </c>
      <c r="B161" s="100">
        <v>9003510100</v>
      </c>
      <c r="C161" s="89" t="s">
        <v>50</v>
      </c>
      <c r="D161" s="56">
        <f>Table3[[#This Row],[Residential CLM $ Collected]]+Table3[[#This Row],[C&amp;I CLM $ Collected]]</f>
        <v>20268.066019999998</v>
      </c>
      <c r="E161" s="57">
        <f>Table3[[#This Row],[CLM $ Collected ]]/'1.) CLM Reference'!$B$4</f>
        <v>1.9218958813345809E-4</v>
      </c>
      <c r="F161" s="56">
        <f>Table3[[#This Row],[Residential Incentive Disbursements]]+Table3[[#This Row],[C&amp;I Incentive Disbursements]]</f>
        <v>290708.83</v>
      </c>
      <c r="G161" s="57">
        <f>Table3[[#This Row],[Incentive Disbursements]]/'1.) CLM Reference'!$B$5</f>
        <v>2.2166844702325686E-3</v>
      </c>
      <c r="H161" s="53">
        <v>20268.066019999998</v>
      </c>
      <c r="I161" s="54">
        <f>Table3[[#This Row],[Residential CLM $ Collected]]/'1.) CLM Reference'!$B$4</f>
        <v>1.9218958813345809E-4</v>
      </c>
      <c r="J161" s="53">
        <v>290708.83</v>
      </c>
      <c r="K161" s="54">
        <f>Table3[[#This Row],[Residential Incentive Disbursements]]/'1.) CLM Reference'!$B$5</f>
        <v>2.2166844702325686E-3</v>
      </c>
      <c r="L161" s="53">
        <v>0</v>
      </c>
      <c r="M161" s="54">
        <f>Table3[[#This Row],[C&amp;I CLM $ Collected]]/'1.) CLM Reference'!$B$4</f>
        <v>0</v>
      </c>
      <c r="N161" s="53">
        <v>0</v>
      </c>
      <c r="O161" s="54">
        <f>Table3[[#This Row],[C&amp;I Incentive Disbursements]]/'1.) CLM Reference'!$B$5</f>
        <v>0</v>
      </c>
    </row>
    <row r="162" spans="1:15" s="1" customFormat="1" x14ac:dyDescent="0.35">
      <c r="A162" s="89" t="s">
        <v>118</v>
      </c>
      <c r="B162" s="100">
        <v>9003510200</v>
      </c>
      <c r="C162" s="89" t="s">
        <v>50</v>
      </c>
      <c r="D162" s="56">
        <f>Table3[[#This Row],[Residential CLM $ Collected]]+Table3[[#This Row],[C&amp;I CLM $ Collected]]</f>
        <v>18447.5033</v>
      </c>
      <c r="E162" s="57">
        <f>Table3[[#This Row],[CLM $ Collected ]]/'1.) CLM Reference'!$B$4</f>
        <v>1.7492631303939323E-4</v>
      </c>
      <c r="F162" s="56">
        <f>Table3[[#This Row],[Residential Incentive Disbursements]]+Table3[[#This Row],[C&amp;I Incentive Disbursements]]</f>
        <v>13396.57</v>
      </c>
      <c r="G162" s="57">
        <f>Table3[[#This Row],[Incentive Disbursements]]/'1.) CLM Reference'!$B$5</f>
        <v>1.0215021220161602E-4</v>
      </c>
      <c r="H162" s="53">
        <v>18447.5033</v>
      </c>
      <c r="I162" s="54">
        <f>Table3[[#This Row],[Residential CLM $ Collected]]/'1.) CLM Reference'!$B$4</f>
        <v>1.7492631303939323E-4</v>
      </c>
      <c r="J162" s="53">
        <v>13396.57</v>
      </c>
      <c r="K162" s="54">
        <f>Table3[[#This Row],[Residential Incentive Disbursements]]/'1.) CLM Reference'!$B$5</f>
        <v>1.0215021220161602E-4</v>
      </c>
      <c r="L162" s="53">
        <v>0</v>
      </c>
      <c r="M162" s="54">
        <f>Table3[[#This Row],[C&amp;I CLM $ Collected]]/'1.) CLM Reference'!$B$4</f>
        <v>0</v>
      </c>
      <c r="N162" s="53">
        <v>0</v>
      </c>
      <c r="O162" s="54">
        <f>Table3[[#This Row],[C&amp;I Incentive Disbursements]]/'1.) CLM Reference'!$B$5</f>
        <v>0</v>
      </c>
    </row>
    <row r="163" spans="1:15" s="1" customFormat="1" x14ac:dyDescent="0.35">
      <c r="A163" s="89" t="s">
        <v>118</v>
      </c>
      <c r="B163" s="100">
        <v>9003510300</v>
      </c>
      <c r="C163" s="89" t="s">
        <v>56</v>
      </c>
      <c r="D163" s="56">
        <f>Table3[[#This Row],[Residential CLM $ Collected]]+Table3[[#This Row],[C&amp;I CLM $ Collected]]</f>
        <v>34928.044099999999</v>
      </c>
      <c r="E163" s="57">
        <f>Table3[[#This Row],[CLM $ Collected ]]/'1.) CLM Reference'!$B$4</f>
        <v>3.3120113203017189E-4</v>
      </c>
      <c r="F163" s="56">
        <f>Table3[[#This Row],[Residential Incentive Disbursements]]+Table3[[#This Row],[C&amp;I Incentive Disbursements]]</f>
        <v>18065.87</v>
      </c>
      <c r="G163" s="57">
        <f>Table3[[#This Row],[Incentive Disbursements]]/'1.) CLM Reference'!$B$5</f>
        <v>1.3775410079645825E-4</v>
      </c>
      <c r="H163" s="53">
        <v>34905.656900000002</v>
      </c>
      <c r="I163" s="54">
        <f>Table3[[#This Row],[Residential CLM $ Collected]]/'1.) CLM Reference'!$B$4</f>
        <v>3.309888479995587E-4</v>
      </c>
      <c r="J163" s="53">
        <v>18065.87</v>
      </c>
      <c r="K163" s="54">
        <f>Table3[[#This Row],[Residential Incentive Disbursements]]/'1.) CLM Reference'!$B$5</f>
        <v>1.3775410079645825E-4</v>
      </c>
      <c r="L163" s="53">
        <v>22.3872</v>
      </c>
      <c r="M163" s="54">
        <f>Table3[[#This Row],[C&amp;I CLM $ Collected]]/'1.) CLM Reference'!$B$4</f>
        <v>2.1228403061326485E-7</v>
      </c>
      <c r="N163" s="53">
        <v>0</v>
      </c>
      <c r="O163" s="54">
        <f>Table3[[#This Row],[C&amp;I Incentive Disbursements]]/'1.) CLM Reference'!$B$5</f>
        <v>0</v>
      </c>
    </row>
    <row r="164" spans="1:15" s="1" customFormat="1" x14ac:dyDescent="0.35">
      <c r="A164" s="89" t="s">
        <v>118</v>
      </c>
      <c r="B164" s="100">
        <v>9003510400</v>
      </c>
      <c r="C164" s="89" t="s">
        <v>50</v>
      </c>
      <c r="D164" s="56">
        <f>Table3[[#This Row],[Residential CLM $ Collected]]+Table3[[#This Row],[C&amp;I CLM $ Collected]]</f>
        <v>47060.409779999994</v>
      </c>
      <c r="E164" s="57">
        <f>Table3[[#This Row],[CLM $ Collected ]]/'1.) CLM Reference'!$B$4</f>
        <v>4.4624488414854506E-4</v>
      </c>
      <c r="F164" s="56">
        <f>Table3[[#This Row],[Residential Incentive Disbursements]]+Table3[[#This Row],[C&amp;I Incentive Disbursements]]</f>
        <v>14266.07</v>
      </c>
      <c r="G164" s="57">
        <f>Table3[[#This Row],[Incentive Disbursements]]/'1.) CLM Reference'!$B$5</f>
        <v>1.0878023835825948E-4</v>
      </c>
      <c r="H164" s="53">
        <v>47058.003579999997</v>
      </c>
      <c r="I164" s="54">
        <f>Table3[[#This Row],[Residential CLM $ Collected]]/'1.) CLM Reference'!$B$4</f>
        <v>4.4622206763578502E-4</v>
      </c>
      <c r="J164" s="53">
        <v>14266.07</v>
      </c>
      <c r="K164" s="54">
        <f>Table3[[#This Row],[Residential Incentive Disbursements]]/'1.) CLM Reference'!$B$5</f>
        <v>1.0878023835825948E-4</v>
      </c>
      <c r="L164" s="53">
        <v>2.4062000000000001</v>
      </c>
      <c r="M164" s="54">
        <f>Table3[[#This Row],[C&amp;I CLM $ Collected]]/'1.) CLM Reference'!$B$4</f>
        <v>2.2816512760043145E-8</v>
      </c>
      <c r="N164" s="53">
        <v>0</v>
      </c>
      <c r="O164" s="54">
        <f>Table3[[#This Row],[C&amp;I Incentive Disbursements]]/'1.) CLM Reference'!$B$5</f>
        <v>0</v>
      </c>
    </row>
    <row r="165" spans="1:15" s="1" customFormat="1" x14ac:dyDescent="0.35">
      <c r="A165" s="89" t="s">
        <v>118</v>
      </c>
      <c r="B165" s="100">
        <v>9003510500</v>
      </c>
      <c r="C165" s="89" t="s">
        <v>50</v>
      </c>
      <c r="D165" s="56">
        <f>Table3[[#This Row],[Residential CLM $ Collected]]+Table3[[#This Row],[C&amp;I CLM $ Collected]]</f>
        <v>40525.915229999999</v>
      </c>
      <c r="E165" s="57">
        <f>Table3[[#This Row],[CLM $ Collected ]]/'1.) CLM Reference'!$B$4</f>
        <v>3.8428229654963088E-4</v>
      </c>
      <c r="F165" s="56">
        <f>Table3[[#This Row],[Residential Incentive Disbursements]]+Table3[[#This Row],[C&amp;I Incentive Disbursements]]</f>
        <v>6228.73</v>
      </c>
      <c r="G165" s="57">
        <f>Table3[[#This Row],[Incentive Disbursements]]/'1.) CLM Reference'!$B$5</f>
        <v>4.7494701348671471E-5</v>
      </c>
      <c r="H165" s="53">
        <v>40525.915229999999</v>
      </c>
      <c r="I165" s="54">
        <f>Table3[[#This Row],[Residential CLM $ Collected]]/'1.) CLM Reference'!$B$4</f>
        <v>3.8428229654963088E-4</v>
      </c>
      <c r="J165" s="53">
        <v>6228.73</v>
      </c>
      <c r="K165" s="54">
        <f>Table3[[#This Row],[Residential Incentive Disbursements]]/'1.) CLM Reference'!$B$5</f>
        <v>4.7494701348671471E-5</v>
      </c>
      <c r="L165" s="53">
        <v>0</v>
      </c>
      <c r="M165" s="54">
        <f>Table3[[#This Row],[C&amp;I CLM $ Collected]]/'1.) CLM Reference'!$B$4</f>
        <v>0</v>
      </c>
      <c r="N165" s="53">
        <v>0</v>
      </c>
      <c r="O165" s="54">
        <f>Table3[[#This Row],[C&amp;I Incentive Disbursements]]/'1.) CLM Reference'!$B$5</f>
        <v>0</v>
      </c>
    </row>
    <row r="166" spans="1:15" s="1" customFormat="1" x14ac:dyDescent="0.35">
      <c r="A166" s="89" t="s">
        <v>118</v>
      </c>
      <c r="B166" s="100">
        <v>9003510600</v>
      </c>
      <c r="C166" s="89" t="s">
        <v>50</v>
      </c>
      <c r="D166" s="56">
        <f>Table3[[#This Row],[Residential CLM $ Collected]]+Table3[[#This Row],[C&amp;I CLM $ Collected]]</f>
        <v>45844.015790000005</v>
      </c>
      <c r="E166" s="57">
        <f>Table3[[#This Row],[CLM $ Collected ]]/'1.) CLM Reference'!$B$4</f>
        <v>4.3471056904835611E-4</v>
      </c>
      <c r="F166" s="56">
        <f>Table3[[#This Row],[Residential Incentive Disbursements]]+Table3[[#This Row],[C&amp;I Incentive Disbursements]]</f>
        <v>46733.45</v>
      </c>
      <c r="G166" s="57">
        <f>Table3[[#This Row],[Incentive Disbursements]]/'1.) CLM Reference'!$B$5</f>
        <v>3.5634732132281712E-4</v>
      </c>
      <c r="H166" s="53">
        <v>45844.015790000005</v>
      </c>
      <c r="I166" s="54">
        <f>Table3[[#This Row],[Residential CLM $ Collected]]/'1.) CLM Reference'!$B$4</f>
        <v>4.3471056904835611E-4</v>
      </c>
      <c r="J166" s="53">
        <v>46733.45</v>
      </c>
      <c r="K166" s="54">
        <f>Table3[[#This Row],[Residential Incentive Disbursements]]/'1.) CLM Reference'!$B$5</f>
        <v>3.5634732132281712E-4</v>
      </c>
      <c r="L166" s="53">
        <v>0</v>
      </c>
      <c r="M166" s="54">
        <f>Table3[[#This Row],[C&amp;I CLM $ Collected]]/'1.) CLM Reference'!$B$4</f>
        <v>0</v>
      </c>
      <c r="N166" s="53">
        <v>0</v>
      </c>
      <c r="O166" s="54">
        <f>Table3[[#This Row],[C&amp;I Incentive Disbursements]]/'1.) CLM Reference'!$B$5</f>
        <v>0</v>
      </c>
    </row>
    <row r="167" spans="1:15" s="1" customFormat="1" x14ac:dyDescent="0.35">
      <c r="A167" s="89" t="s">
        <v>118</v>
      </c>
      <c r="B167" s="100">
        <v>9003510700</v>
      </c>
      <c r="C167" s="89" t="s">
        <v>50</v>
      </c>
      <c r="D167" s="56">
        <f>Table3[[#This Row],[Residential CLM $ Collected]]+Table3[[#This Row],[C&amp;I CLM $ Collected]]</f>
        <v>49138.369120000003</v>
      </c>
      <c r="E167" s="57">
        <f>Table3[[#This Row],[CLM $ Collected ]]/'1.) CLM Reference'!$B$4</f>
        <v>4.6594889287432053E-4</v>
      </c>
      <c r="F167" s="56">
        <f>Table3[[#This Row],[Residential Incentive Disbursements]]+Table3[[#This Row],[C&amp;I Incentive Disbursements]]</f>
        <v>116504.47</v>
      </c>
      <c r="G167" s="57">
        <f>Table3[[#This Row],[Incentive Disbursements]]/'1.) CLM Reference'!$B$5</f>
        <v>8.8835846287048164E-4</v>
      </c>
      <c r="H167" s="53">
        <v>49138.369120000003</v>
      </c>
      <c r="I167" s="54">
        <f>Table3[[#This Row],[Residential CLM $ Collected]]/'1.) CLM Reference'!$B$4</f>
        <v>4.6594889287432053E-4</v>
      </c>
      <c r="J167" s="53">
        <v>116504.47</v>
      </c>
      <c r="K167" s="54">
        <f>Table3[[#This Row],[Residential Incentive Disbursements]]/'1.) CLM Reference'!$B$5</f>
        <v>8.8835846287048164E-4</v>
      </c>
      <c r="L167" s="53">
        <v>0</v>
      </c>
      <c r="M167" s="54">
        <f>Table3[[#This Row],[C&amp;I CLM $ Collected]]/'1.) CLM Reference'!$B$4</f>
        <v>0</v>
      </c>
      <c r="N167" s="53">
        <v>0</v>
      </c>
      <c r="O167" s="54">
        <f>Table3[[#This Row],[C&amp;I Incentive Disbursements]]/'1.) CLM Reference'!$B$5</f>
        <v>0</v>
      </c>
    </row>
    <row r="168" spans="1:15" s="1" customFormat="1" x14ac:dyDescent="0.35">
      <c r="A168" s="89" t="s">
        <v>118</v>
      </c>
      <c r="B168" s="100">
        <v>9003510800</v>
      </c>
      <c r="C168" s="89" t="s">
        <v>50</v>
      </c>
      <c r="D168" s="56">
        <f>Table3[[#This Row],[Residential CLM $ Collected]]+Table3[[#This Row],[C&amp;I CLM $ Collected]]</f>
        <v>481897.36271000002</v>
      </c>
      <c r="E168" s="57">
        <f>Table3[[#This Row],[CLM $ Collected ]]/'1.) CLM Reference'!$B$4</f>
        <v>4.5695359177557373E-3</v>
      </c>
      <c r="F168" s="56">
        <f>Table3[[#This Row],[Residential Incentive Disbursements]]+Table3[[#This Row],[C&amp;I Incentive Disbursements]]</f>
        <v>653158.18999999994</v>
      </c>
      <c r="G168" s="57">
        <f>Table3[[#This Row],[Incentive Disbursements]]/'1.) CLM Reference'!$B$5</f>
        <v>4.9803977965795299E-3</v>
      </c>
      <c r="H168" s="53">
        <v>204409.5785</v>
      </c>
      <c r="I168" s="54">
        <f>Table3[[#This Row],[Residential CLM $ Collected]]/'1.) CLM Reference'!$B$4</f>
        <v>1.9382901488323044E-3</v>
      </c>
      <c r="J168" s="53">
        <v>285278.08000000002</v>
      </c>
      <c r="K168" s="54">
        <f>Table3[[#This Row],[Residential Incentive Disbursements]]/'1.) CLM Reference'!$B$5</f>
        <v>2.1752744477481619E-3</v>
      </c>
      <c r="L168" s="53">
        <v>277487.78421000001</v>
      </c>
      <c r="M168" s="54">
        <f>Table3[[#This Row],[C&amp;I CLM $ Collected]]/'1.) CLM Reference'!$B$4</f>
        <v>2.6312457689234327E-3</v>
      </c>
      <c r="N168" s="53">
        <v>367880.11</v>
      </c>
      <c r="O168" s="54">
        <f>Table3[[#This Row],[C&amp;I Incentive Disbursements]]/'1.) CLM Reference'!$B$5</f>
        <v>2.8051233488313684E-3</v>
      </c>
    </row>
    <row r="169" spans="1:15" s="1" customFormat="1" x14ac:dyDescent="0.35">
      <c r="A169" s="89" t="s">
        <v>118</v>
      </c>
      <c r="B169" s="100">
        <v>9003510900</v>
      </c>
      <c r="C169" s="89" t="s">
        <v>50</v>
      </c>
      <c r="D169" s="56">
        <f>Table3[[#This Row],[Residential CLM $ Collected]]+Table3[[#This Row],[C&amp;I CLM $ Collected]]</f>
        <v>40150.197699999997</v>
      </c>
      <c r="E169" s="57">
        <f>Table3[[#This Row],[CLM $ Collected ]]/'1.) CLM Reference'!$B$4</f>
        <v>3.8071959859542216E-4</v>
      </c>
      <c r="F169" s="56">
        <f>Table3[[#This Row],[Residential Incentive Disbursements]]+Table3[[#This Row],[C&amp;I Incentive Disbursements]]</f>
        <v>120526.34</v>
      </c>
      <c r="G169" s="57">
        <f>Table3[[#This Row],[Incentive Disbursements]]/'1.) CLM Reference'!$B$5</f>
        <v>9.1902563170155648E-4</v>
      </c>
      <c r="H169" s="53">
        <v>40150.197699999997</v>
      </c>
      <c r="I169" s="54">
        <f>Table3[[#This Row],[Residential CLM $ Collected]]/'1.) CLM Reference'!$B$4</f>
        <v>3.8071959859542216E-4</v>
      </c>
      <c r="J169" s="53">
        <v>120526.34</v>
      </c>
      <c r="K169" s="54">
        <f>Table3[[#This Row],[Residential Incentive Disbursements]]/'1.) CLM Reference'!$B$5</f>
        <v>9.1902563170155648E-4</v>
      </c>
      <c r="L169" s="53">
        <v>0</v>
      </c>
      <c r="M169" s="54">
        <f>Table3[[#This Row],[C&amp;I CLM $ Collected]]/'1.) CLM Reference'!$B$4</f>
        <v>0</v>
      </c>
      <c r="N169" s="53">
        <v>0</v>
      </c>
      <c r="O169" s="54">
        <f>Table3[[#This Row],[C&amp;I Incentive Disbursements]]/'1.) CLM Reference'!$B$5</f>
        <v>0</v>
      </c>
    </row>
    <row r="170" spans="1:15" s="1" customFormat="1" x14ac:dyDescent="0.35">
      <c r="A170" s="89" t="s">
        <v>118</v>
      </c>
      <c r="B170" s="100">
        <v>9003511000</v>
      </c>
      <c r="C170" s="89" t="s">
        <v>50</v>
      </c>
      <c r="D170" s="56">
        <f>Table3[[#This Row],[Residential CLM $ Collected]]+Table3[[#This Row],[C&amp;I CLM $ Collected]]</f>
        <v>36354.343000000001</v>
      </c>
      <c r="E170" s="57">
        <f>Table3[[#This Row],[CLM $ Collected ]]/'1.) CLM Reference'!$B$4</f>
        <v>3.4472584612354969E-4</v>
      </c>
      <c r="F170" s="56">
        <f>Table3[[#This Row],[Residential Incentive Disbursements]]+Table3[[#This Row],[C&amp;I Incentive Disbursements]]</f>
        <v>161153.48000000001</v>
      </c>
      <c r="G170" s="57">
        <f>Table3[[#This Row],[Incentive Disbursements]]/'1.) CLM Reference'!$B$5</f>
        <v>1.2288117166579867E-3</v>
      </c>
      <c r="H170" s="53">
        <v>36354.343000000001</v>
      </c>
      <c r="I170" s="54">
        <f>Table3[[#This Row],[Residential CLM $ Collected]]/'1.) CLM Reference'!$B$4</f>
        <v>3.4472584612354969E-4</v>
      </c>
      <c r="J170" s="53">
        <v>161153.48000000001</v>
      </c>
      <c r="K170" s="54">
        <f>Table3[[#This Row],[Residential Incentive Disbursements]]/'1.) CLM Reference'!$B$5</f>
        <v>1.2288117166579867E-3</v>
      </c>
      <c r="L170" s="53">
        <v>0</v>
      </c>
      <c r="M170" s="54">
        <f>Table3[[#This Row],[C&amp;I CLM $ Collected]]/'1.) CLM Reference'!$B$4</f>
        <v>0</v>
      </c>
      <c r="N170" s="53">
        <v>0</v>
      </c>
      <c r="O170" s="54">
        <f>Table3[[#This Row],[C&amp;I Incentive Disbursements]]/'1.) CLM Reference'!$B$5</f>
        <v>0</v>
      </c>
    </row>
    <row r="171" spans="1:15" s="1" customFormat="1" x14ac:dyDescent="0.35">
      <c r="A171" s="89" t="s">
        <v>118</v>
      </c>
      <c r="B171" s="100">
        <v>9003511100</v>
      </c>
      <c r="C171" s="89" t="s">
        <v>50</v>
      </c>
      <c r="D171" s="56">
        <f>Table3[[#This Row],[Residential CLM $ Collected]]+Table3[[#This Row],[C&amp;I CLM $ Collected]]</f>
        <v>42320.712</v>
      </c>
      <c r="E171" s="57">
        <f>Table3[[#This Row],[CLM $ Collected ]]/'1.) CLM Reference'!$B$4</f>
        <v>4.0130124900760995E-4</v>
      </c>
      <c r="F171" s="56">
        <f>Table3[[#This Row],[Residential Incentive Disbursements]]+Table3[[#This Row],[C&amp;I Incentive Disbursements]]</f>
        <v>42830.29</v>
      </c>
      <c r="G171" s="57">
        <f>Table3[[#This Row],[Incentive Disbursements]]/'1.) CLM Reference'!$B$5</f>
        <v>3.265853283457447E-4</v>
      </c>
      <c r="H171" s="53">
        <v>42320.712</v>
      </c>
      <c r="I171" s="54">
        <f>Table3[[#This Row],[Residential CLM $ Collected]]/'1.) CLM Reference'!$B$4</f>
        <v>4.0130124900760995E-4</v>
      </c>
      <c r="J171" s="53">
        <v>42830.29</v>
      </c>
      <c r="K171" s="54">
        <f>Table3[[#This Row],[Residential Incentive Disbursements]]/'1.) CLM Reference'!$B$5</f>
        <v>3.265853283457447E-4</v>
      </c>
      <c r="L171" s="53">
        <v>0</v>
      </c>
      <c r="M171" s="54">
        <f>Table3[[#This Row],[C&amp;I CLM $ Collected]]/'1.) CLM Reference'!$B$4</f>
        <v>0</v>
      </c>
      <c r="N171" s="53">
        <v>0</v>
      </c>
      <c r="O171" s="54">
        <f>Table3[[#This Row],[C&amp;I Incentive Disbursements]]/'1.) CLM Reference'!$B$5</f>
        <v>0</v>
      </c>
    </row>
    <row r="172" spans="1:15" s="1" customFormat="1" x14ac:dyDescent="0.35">
      <c r="A172" s="89" t="s">
        <v>118</v>
      </c>
      <c r="B172" s="100">
        <v>9003511200</v>
      </c>
      <c r="C172" s="89" t="s">
        <v>50</v>
      </c>
      <c r="D172" s="56">
        <f>Table3[[#This Row],[Residential CLM $ Collected]]+Table3[[#This Row],[C&amp;I CLM $ Collected]]</f>
        <v>27405.0121</v>
      </c>
      <c r="E172" s="57">
        <f>Table3[[#This Row],[CLM $ Collected ]]/'1.) CLM Reference'!$B$4</f>
        <v>2.598648525761727E-4</v>
      </c>
      <c r="F172" s="56">
        <f>Table3[[#This Row],[Residential Incentive Disbursements]]+Table3[[#This Row],[C&amp;I Incentive Disbursements]]</f>
        <v>15453.98</v>
      </c>
      <c r="G172" s="57">
        <f>Table3[[#This Row],[Incentive Disbursements]]/'1.) CLM Reference'!$B$5</f>
        <v>1.1783817323087401E-4</v>
      </c>
      <c r="H172" s="53">
        <v>27405.0121</v>
      </c>
      <c r="I172" s="54">
        <f>Table3[[#This Row],[Residential CLM $ Collected]]/'1.) CLM Reference'!$B$4</f>
        <v>2.598648525761727E-4</v>
      </c>
      <c r="J172" s="53">
        <v>15453.98</v>
      </c>
      <c r="K172" s="54">
        <f>Table3[[#This Row],[Residential Incentive Disbursements]]/'1.) CLM Reference'!$B$5</f>
        <v>1.1783817323087401E-4</v>
      </c>
      <c r="L172" s="53">
        <v>0</v>
      </c>
      <c r="M172" s="54">
        <f>Table3[[#This Row],[C&amp;I CLM $ Collected]]/'1.) CLM Reference'!$B$4</f>
        <v>0</v>
      </c>
      <c r="N172" s="53">
        <v>0</v>
      </c>
      <c r="O172" s="54">
        <f>Table3[[#This Row],[C&amp;I Incentive Disbursements]]/'1.) CLM Reference'!$B$5</f>
        <v>0</v>
      </c>
    </row>
    <row r="173" spans="1:15" s="1" customFormat="1" x14ac:dyDescent="0.35">
      <c r="A173" s="89" t="s">
        <v>118</v>
      </c>
      <c r="B173" s="100">
        <v>9003511300</v>
      </c>
      <c r="C173" s="89" t="s">
        <v>56</v>
      </c>
      <c r="D173" s="56">
        <f>Table3[[#This Row],[Residential CLM $ Collected]]+Table3[[#This Row],[C&amp;I CLM $ Collected]]</f>
        <v>29477.9375</v>
      </c>
      <c r="E173" s="57">
        <f>Table3[[#This Row],[CLM $ Collected ]]/'1.) CLM Reference'!$B$4</f>
        <v>2.7952112754904177E-4</v>
      </c>
      <c r="F173" s="56">
        <f>Table3[[#This Row],[Residential Incentive Disbursements]]+Table3[[#This Row],[C&amp;I Incentive Disbursements]]</f>
        <v>34187.67</v>
      </c>
      <c r="G173" s="57">
        <f>Table3[[#This Row],[Incentive Disbursements]]/'1.) CLM Reference'!$B$5</f>
        <v>2.606844696201208E-4</v>
      </c>
      <c r="H173" s="53">
        <v>29477.9375</v>
      </c>
      <c r="I173" s="54">
        <f>Table3[[#This Row],[Residential CLM $ Collected]]/'1.) CLM Reference'!$B$4</f>
        <v>2.7952112754904177E-4</v>
      </c>
      <c r="J173" s="53">
        <v>34187.67</v>
      </c>
      <c r="K173" s="54">
        <f>Table3[[#This Row],[Residential Incentive Disbursements]]/'1.) CLM Reference'!$B$5</f>
        <v>2.606844696201208E-4</v>
      </c>
      <c r="L173" s="53">
        <v>0</v>
      </c>
      <c r="M173" s="54">
        <f>Table3[[#This Row],[C&amp;I CLM $ Collected]]/'1.) CLM Reference'!$B$4</f>
        <v>0</v>
      </c>
      <c r="N173" s="53">
        <v>0</v>
      </c>
      <c r="O173" s="54">
        <f>Table3[[#This Row],[C&amp;I Incentive Disbursements]]/'1.) CLM Reference'!$B$5</f>
        <v>0</v>
      </c>
    </row>
    <row r="174" spans="1:15" s="1" customFormat="1" x14ac:dyDescent="0.35">
      <c r="A174" s="89" t="s">
        <v>118</v>
      </c>
      <c r="B174" s="100">
        <v>9003511400</v>
      </c>
      <c r="C174" s="89" t="s">
        <v>50</v>
      </c>
      <c r="D174" s="56">
        <f>Table3[[#This Row],[Residential CLM $ Collected]]+Table3[[#This Row],[C&amp;I CLM $ Collected]]</f>
        <v>23895.0288</v>
      </c>
      <c r="E174" s="57">
        <f>Table3[[#This Row],[CLM $ Collected ]]/'1.) CLM Reference'!$B$4</f>
        <v>2.2658184253877419E-4</v>
      </c>
      <c r="F174" s="56">
        <f>Table3[[#This Row],[Residential Incentive Disbursements]]+Table3[[#This Row],[C&amp;I Incentive Disbursements]]</f>
        <v>18020.84</v>
      </c>
      <c r="G174" s="57">
        <f>Table3[[#This Row],[Incentive Disbursements]]/'1.) CLM Reference'!$B$5</f>
        <v>1.3741074245507396E-4</v>
      </c>
      <c r="H174" s="53">
        <v>23895.0288</v>
      </c>
      <c r="I174" s="54">
        <f>Table3[[#This Row],[Residential CLM $ Collected]]/'1.) CLM Reference'!$B$4</f>
        <v>2.2658184253877419E-4</v>
      </c>
      <c r="J174" s="53">
        <v>18020.84</v>
      </c>
      <c r="K174" s="54">
        <f>Table3[[#This Row],[Residential Incentive Disbursements]]/'1.) CLM Reference'!$B$5</f>
        <v>1.3741074245507396E-4</v>
      </c>
      <c r="L174" s="53">
        <v>0</v>
      </c>
      <c r="M174" s="54">
        <f>Table3[[#This Row],[C&amp;I CLM $ Collected]]/'1.) CLM Reference'!$B$4</f>
        <v>0</v>
      </c>
      <c r="N174" s="53">
        <v>0</v>
      </c>
      <c r="O174" s="54">
        <f>Table3[[#This Row],[C&amp;I Incentive Disbursements]]/'1.) CLM Reference'!$B$5</f>
        <v>0</v>
      </c>
    </row>
    <row r="175" spans="1:15" s="1" customFormat="1" x14ac:dyDescent="0.35">
      <c r="A175" s="89" t="s">
        <v>118</v>
      </c>
      <c r="B175" s="100">
        <v>9003514102</v>
      </c>
      <c r="C175" s="89" t="s">
        <v>50</v>
      </c>
      <c r="D175" s="56">
        <f>Table3[[#This Row],[Residential CLM $ Collected]]+Table3[[#This Row],[C&amp;I CLM $ Collected]]</f>
        <v>1352.4115999999999</v>
      </c>
      <c r="E175" s="57">
        <f>Table3[[#This Row],[CLM $ Collected ]]/'1.) CLM Reference'!$B$4</f>
        <v>1.2824086330409094E-5</v>
      </c>
      <c r="F175" s="56">
        <f>Table3[[#This Row],[Residential Incentive Disbursements]]+Table3[[#This Row],[C&amp;I Incentive Disbursements]]</f>
        <v>0</v>
      </c>
      <c r="G175" s="57">
        <f>Table3[[#This Row],[Incentive Disbursements]]/'1.) CLM Reference'!$B$5</f>
        <v>0</v>
      </c>
      <c r="H175" s="53">
        <v>1352.4115999999999</v>
      </c>
      <c r="I175" s="54">
        <f>Table3[[#This Row],[Residential CLM $ Collected]]/'1.) CLM Reference'!$B$4</f>
        <v>1.2824086330409094E-5</v>
      </c>
      <c r="J175" s="53">
        <v>0</v>
      </c>
      <c r="K175" s="54">
        <f>Table3[[#This Row],[Residential Incentive Disbursements]]/'1.) CLM Reference'!$B$5</f>
        <v>0</v>
      </c>
      <c r="L175" s="53">
        <v>0</v>
      </c>
      <c r="M175" s="54">
        <f>Table3[[#This Row],[C&amp;I CLM $ Collected]]/'1.) CLM Reference'!$B$4</f>
        <v>0</v>
      </c>
      <c r="N175" s="53">
        <v>0</v>
      </c>
      <c r="O175" s="54">
        <f>Table3[[#This Row],[C&amp;I Incentive Disbursements]]/'1.) CLM Reference'!$B$5</f>
        <v>0</v>
      </c>
    </row>
    <row r="176" spans="1:15" s="1" customFormat="1" x14ac:dyDescent="0.35">
      <c r="A176" s="89" t="s">
        <v>119</v>
      </c>
      <c r="B176" s="100">
        <v>9011695202</v>
      </c>
      <c r="C176" s="89" t="s">
        <v>50</v>
      </c>
      <c r="D176" s="56">
        <f>Table3[[#This Row],[Residential CLM $ Collected]]+Table3[[#This Row],[C&amp;I CLM $ Collected]]</f>
        <v>71.126000000000005</v>
      </c>
      <c r="E176" s="57">
        <f>Table3[[#This Row],[CLM $ Collected ]]/'1.) CLM Reference'!$B$4</f>
        <v>6.7444405559422695E-7</v>
      </c>
      <c r="F176" s="56">
        <f>Table3[[#This Row],[Residential Incentive Disbursements]]+Table3[[#This Row],[C&amp;I Incentive Disbursements]]</f>
        <v>468687.38</v>
      </c>
      <c r="G176" s="57">
        <f>Table3[[#This Row],[Incentive Disbursements]]/'1.) CLM Reference'!$B$5</f>
        <v>3.5737890611715869E-3</v>
      </c>
      <c r="H176" s="53">
        <v>71.126000000000005</v>
      </c>
      <c r="I176" s="54">
        <f>Table3[[#This Row],[Residential CLM $ Collected]]/'1.) CLM Reference'!$B$4</f>
        <v>6.7444405559422695E-7</v>
      </c>
      <c r="J176" s="53">
        <v>468687.38</v>
      </c>
      <c r="K176" s="54">
        <f>Table3[[#This Row],[Residential Incentive Disbursements]]/'1.) CLM Reference'!$B$5</f>
        <v>3.5737890611715869E-3</v>
      </c>
      <c r="L176" s="53">
        <v>0</v>
      </c>
      <c r="M176" s="54">
        <f>Table3[[#This Row],[C&amp;I CLM $ Collected]]/'1.) CLM Reference'!$B$4</f>
        <v>0</v>
      </c>
      <c r="N176" s="53">
        <v>0</v>
      </c>
      <c r="O176" s="54">
        <f>Table3[[#This Row],[C&amp;I Incentive Disbursements]]/'1.) CLM Reference'!$B$5</f>
        <v>0</v>
      </c>
    </row>
    <row r="177" spans="1:15" s="1" customFormat="1" x14ac:dyDescent="0.35">
      <c r="A177" s="89" t="s">
        <v>119</v>
      </c>
      <c r="B177" s="100">
        <v>9011716101</v>
      </c>
      <c r="C177" s="89" t="s">
        <v>50</v>
      </c>
      <c r="D177" s="56">
        <f>Table3[[#This Row],[Residential CLM $ Collected]]+Table3[[#This Row],[C&amp;I CLM $ Collected]]</f>
        <v>21030.983</v>
      </c>
      <c r="E177" s="57">
        <f>Table3[[#This Row],[CLM $ Collected ]]/'1.) CLM Reference'!$B$4</f>
        <v>1.9942386001818238E-4</v>
      </c>
      <c r="F177" s="56">
        <f>Table3[[#This Row],[Residential Incentive Disbursements]]+Table3[[#This Row],[C&amp;I Incentive Disbursements]]</f>
        <v>33053.64</v>
      </c>
      <c r="G177" s="57">
        <f>Table3[[#This Row],[Incentive Disbursements]]/'1.) CLM Reference'!$B$5</f>
        <v>2.5203737524126128E-4</v>
      </c>
      <c r="H177" s="53">
        <v>21030.983</v>
      </c>
      <c r="I177" s="54">
        <f>Table3[[#This Row],[Residential CLM $ Collected]]/'1.) CLM Reference'!$B$4</f>
        <v>1.9942386001818238E-4</v>
      </c>
      <c r="J177" s="53">
        <v>33053.64</v>
      </c>
      <c r="K177" s="54">
        <f>Table3[[#This Row],[Residential Incentive Disbursements]]/'1.) CLM Reference'!$B$5</f>
        <v>2.5203737524126128E-4</v>
      </c>
      <c r="L177" s="53">
        <v>0</v>
      </c>
      <c r="M177" s="54">
        <f>Table3[[#This Row],[C&amp;I CLM $ Collected]]/'1.) CLM Reference'!$B$4</f>
        <v>0</v>
      </c>
      <c r="N177" s="53">
        <v>0</v>
      </c>
      <c r="O177" s="54">
        <f>Table3[[#This Row],[C&amp;I Incentive Disbursements]]/'1.) CLM Reference'!$B$5</f>
        <v>0</v>
      </c>
    </row>
    <row r="178" spans="1:15" s="1" customFormat="1" x14ac:dyDescent="0.35">
      <c r="A178" s="89" t="s">
        <v>119</v>
      </c>
      <c r="B178" s="100">
        <v>9011716102</v>
      </c>
      <c r="C178" s="89" t="s">
        <v>50</v>
      </c>
      <c r="D178" s="56">
        <f>Table3[[#This Row],[Residential CLM $ Collected]]+Table3[[#This Row],[C&amp;I CLM $ Collected]]</f>
        <v>506288.21022000001</v>
      </c>
      <c r="E178" s="57">
        <f>Table3[[#This Row],[CLM $ Collected ]]/'1.) CLM Reference'!$B$4</f>
        <v>4.8008193037752623E-3</v>
      </c>
      <c r="F178" s="56">
        <f>Table3[[#This Row],[Residential Incentive Disbursements]]+Table3[[#This Row],[C&amp;I Incentive Disbursements]]</f>
        <v>550694.41999999993</v>
      </c>
      <c r="G178" s="57">
        <f>Table3[[#This Row],[Incentive Disbursements]]/'1.) CLM Reference'!$B$5</f>
        <v>4.1991011028379545E-3</v>
      </c>
      <c r="H178" s="53">
        <v>395281.55144000001</v>
      </c>
      <c r="I178" s="54">
        <f>Table3[[#This Row],[Residential CLM $ Collected]]/'1.) CLM Reference'!$B$4</f>
        <v>3.7482115211704809E-3</v>
      </c>
      <c r="J178" s="53">
        <v>509928.61</v>
      </c>
      <c r="K178" s="54">
        <f>Table3[[#This Row],[Residential Incentive Disbursements]]/'1.) CLM Reference'!$B$5</f>
        <v>3.8882576449923447E-3</v>
      </c>
      <c r="L178" s="53">
        <v>111006.65878000001</v>
      </c>
      <c r="M178" s="54">
        <f>Table3[[#This Row],[C&amp;I CLM $ Collected]]/'1.) CLM Reference'!$B$4</f>
        <v>1.0526077826047817E-3</v>
      </c>
      <c r="N178" s="53">
        <v>40765.81</v>
      </c>
      <c r="O178" s="54">
        <f>Table3[[#This Row],[C&amp;I Incentive Disbursements]]/'1.) CLM Reference'!$B$5</f>
        <v>3.1084345784560972E-4</v>
      </c>
    </row>
    <row r="179" spans="1:15" s="1" customFormat="1" x14ac:dyDescent="0.35">
      <c r="A179" s="89" t="s">
        <v>119</v>
      </c>
      <c r="B179" s="100">
        <v>9011870701</v>
      </c>
      <c r="C179" s="89" t="s">
        <v>50</v>
      </c>
      <c r="D179" s="56">
        <f>Table3[[#This Row],[Residential CLM $ Collected]]+Table3[[#This Row],[C&amp;I CLM $ Collected]]</f>
        <v>2621.9153000000001</v>
      </c>
      <c r="E179" s="57">
        <f>Table3[[#This Row],[CLM $ Collected ]]/'1.) CLM Reference'!$B$4</f>
        <v>2.4862008103317412E-5</v>
      </c>
      <c r="F179" s="56">
        <f>Table3[[#This Row],[Residential Incentive Disbursements]]+Table3[[#This Row],[C&amp;I Incentive Disbursements]]</f>
        <v>0</v>
      </c>
      <c r="G179" s="57">
        <f>Table3[[#This Row],[Incentive Disbursements]]/'1.) CLM Reference'!$B$5</f>
        <v>0</v>
      </c>
      <c r="H179" s="53">
        <v>2621.9153000000001</v>
      </c>
      <c r="I179" s="54">
        <f>Table3[[#This Row],[Residential CLM $ Collected]]/'1.) CLM Reference'!$B$4</f>
        <v>2.4862008103317412E-5</v>
      </c>
      <c r="J179" s="53">
        <v>0</v>
      </c>
      <c r="K179" s="54">
        <f>Table3[[#This Row],[Residential Incentive Disbursements]]/'1.) CLM Reference'!$B$5</f>
        <v>0</v>
      </c>
      <c r="L179" s="53">
        <v>0</v>
      </c>
      <c r="M179" s="54">
        <f>Table3[[#This Row],[C&amp;I CLM $ Collected]]/'1.) CLM Reference'!$B$4</f>
        <v>0</v>
      </c>
      <c r="N179" s="53">
        <v>0</v>
      </c>
      <c r="O179" s="54">
        <f>Table3[[#This Row],[C&amp;I Incentive Disbursements]]/'1.) CLM Reference'!$B$5</f>
        <v>0</v>
      </c>
    </row>
    <row r="180" spans="1:15" s="1" customFormat="1" x14ac:dyDescent="0.35">
      <c r="A180" s="89" t="s">
        <v>119</v>
      </c>
      <c r="B180" s="100">
        <v>9011870703</v>
      </c>
      <c r="C180" s="89" t="s">
        <v>50</v>
      </c>
      <c r="D180" s="56">
        <f>Table3[[#This Row],[Residential CLM $ Collected]]+Table3[[#This Row],[C&amp;I CLM $ Collected]]</f>
        <v>83.686999999999998</v>
      </c>
      <c r="E180" s="57">
        <f>Table3[[#This Row],[CLM $ Collected ]]/'1.) CLM Reference'!$B$4</f>
        <v>7.9355228299797626E-7</v>
      </c>
      <c r="F180" s="56">
        <f>Table3[[#This Row],[Residential Incentive Disbursements]]+Table3[[#This Row],[C&amp;I Incentive Disbursements]]</f>
        <v>0</v>
      </c>
      <c r="G180" s="57">
        <f>Table3[[#This Row],[Incentive Disbursements]]/'1.) CLM Reference'!$B$5</f>
        <v>0</v>
      </c>
      <c r="H180" s="53">
        <v>83.686999999999998</v>
      </c>
      <c r="I180" s="54">
        <f>Table3[[#This Row],[Residential CLM $ Collected]]/'1.) CLM Reference'!$B$4</f>
        <v>7.9355228299797626E-7</v>
      </c>
      <c r="J180" s="53">
        <v>0</v>
      </c>
      <c r="K180" s="54">
        <f>Table3[[#This Row],[Residential Incentive Disbursements]]/'1.) CLM Reference'!$B$5</f>
        <v>0</v>
      </c>
      <c r="L180" s="53">
        <v>0</v>
      </c>
      <c r="M180" s="54">
        <f>Table3[[#This Row],[C&amp;I CLM $ Collected]]/'1.) CLM Reference'!$B$4</f>
        <v>0</v>
      </c>
      <c r="N180" s="53">
        <v>0</v>
      </c>
      <c r="O180" s="54">
        <f>Table3[[#This Row],[C&amp;I Incentive Disbursements]]/'1.) CLM Reference'!$B$5</f>
        <v>0</v>
      </c>
    </row>
    <row r="181" spans="1:15" s="1" customFormat="1" x14ac:dyDescent="0.35">
      <c r="A181" s="89" t="s">
        <v>119</v>
      </c>
      <c r="B181" s="100">
        <v>9011870704</v>
      </c>
      <c r="C181" s="89" t="s">
        <v>50</v>
      </c>
      <c r="D181" s="56">
        <f>Table3[[#This Row],[Residential CLM $ Collected]]+Table3[[#This Row],[C&amp;I CLM $ Collected]]</f>
        <v>639.80539999999996</v>
      </c>
      <c r="E181" s="57">
        <f>Table3[[#This Row],[CLM $ Collected ]]/'1.) CLM Reference'!$B$4</f>
        <v>6.0668805889138509E-6</v>
      </c>
      <c r="F181" s="56">
        <f>Table3[[#This Row],[Residential Incentive Disbursements]]+Table3[[#This Row],[C&amp;I Incentive Disbursements]]</f>
        <v>0</v>
      </c>
      <c r="G181" s="57">
        <f>Table3[[#This Row],[Incentive Disbursements]]/'1.) CLM Reference'!$B$5</f>
        <v>0</v>
      </c>
      <c r="H181" s="53">
        <v>639.80539999999996</v>
      </c>
      <c r="I181" s="54">
        <f>Table3[[#This Row],[Residential CLM $ Collected]]/'1.) CLM Reference'!$B$4</f>
        <v>6.0668805889138509E-6</v>
      </c>
      <c r="J181" s="53">
        <v>0</v>
      </c>
      <c r="K181" s="54">
        <f>Table3[[#This Row],[Residential Incentive Disbursements]]/'1.) CLM Reference'!$B$5</f>
        <v>0</v>
      </c>
      <c r="L181" s="53">
        <v>0</v>
      </c>
      <c r="M181" s="54">
        <f>Table3[[#This Row],[C&amp;I CLM $ Collected]]/'1.) CLM Reference'!$B$4</f>
        <v>0</v>
      </c>
      <c r="N181" s="53">
        <v>0</v>
      </c>
      <c r="O181" s="54">
        <f>Table3[[#This Row],[C&amp;I Incentive Disbursements]]/'1.) CLM Reference'!$B$5</f>
        <v>0</v>
      </c>
    </row>
    <row r="182" spans="1:15" s="1" customFormat="1" x14ac:dyDescent="0.35">
      <c r="A182" s="89" t="s">
        <v>120</v>
      </c>
      <c r="B182" s="100">
        <v>9003476100</v>
      </c>
      <c r="C182" s="89" t="s">
        <v>50</v>
      </c>
      <c r="D182" s="56">
        <f>Table3[[#This Row],[Residential CLM $ Collected]]+Table3[[#This Row],[C&amp;I CLM $ Collected]]</f>
        <v>101.81829999999999</v>
      </c>
      <c r="E182" s="57">
        <f>Table3[[#This Row],[CLM $ Collected ]]/'1.) CLM Reference'!$B$4</f>
        <v>9.6548023487486517E-7</v>
      </c>
      <c r="F182" s="56">
        <f>Table3[[#This Row],[Residential Incentive Disbursements]]+Table3[[#This Row],[C&amp;I Incentive Disbursements]]</f>
        <v>23824.34</v>
      </c>
      <c r="G182" s="57">
        <f>Table3[[#This Row],[Incentive Disbursements]]/'1.) CLM Reference'!$B$5</f>
        <v>1.8166302169610944E-4</v>
      </c>
      <c r="H182" s="53">
        <v>101.81829999999999</v>
      </c>
      <c r="I182" s="54">
        <f>Table3[[#This Row],[Residential CLM $ Collected]]/'1.) CLM Reference'!$B$4</f>
        <v>9.6548023487486517E-7</v>
      </c>
      <c r="J182" s="53">
        <v>23824.34</v>
      </c>
      <c r="K182" s="54">
        <f>Table3[[#This Row],[Residential Incentive Disbursements]]/'1.) CLM Reference'!$B$5</f>
        <v>1.8166302169610944E-4</v>
      </c>
      <c r="L182" s="53">
        <v>0</v>
      </c>
      <c r="M182" s="54">
        <f>Table3[[#This Row],[C&amp;I CLM $ Collected]]/'1.) CLM Reference'!$B$4</f>
        <v>0</v>
      </c>
      <c r="N182" s="53">
        <v>0</v>
      </c>
      <c r="O182" s="54">
        <f>Table3[[#This Row],[C&amp;I Incentive Disbursements]]/'1.) CLM Reference'!$B$5</f>
        <v>0</v>
      </c>
    </row>
    <row r="183" spans="1:15" s="1" customFormat="1" x14ac:dyDescent="0.35">
      <c r="A183" s="89" t="s">
        <v>120</v>
      </c>
      <c r="B183" s="100">
        <v>9003484100</v>
      </c>
      <c r="C183" s="89" t="s">
        <v>56</v>
      </c>
      <c r="D183" s="56">
        <f>Table3[[#This Row],[Residential CLM $ Collected]]+Table3[[#This Row],[C&amp;I CLM $ Collected]]</f>
        <v>262829.33941999997</v>
      </c>
      <c r="E183" s="57">
        <f>Table3[[#This Row],[CLM $ Collected ]]/'1.) CLM Reference'!$B$4</f>
        <v>2.4922487642715235E-3</v>
      </c>
      <c r="F183" s="56">
        <f>Table3[[#This Row],[Residential Incentive Disbursements]]+Table3[[#This Row],[C&amp;I Incentive Disbursements]]</f>
        <v>300029.78000000003</v>
      </c>
      <c r="G183" s="57">
        <f>Table3[[#This Row],[Incentive Disbursements]]/'1.) CLM Reference'!$B$5</f>
        <v>2.2877576643726099E-3</v>
      </c>
      <c r="H183" s="53">
        <v>193419.51121999999</v>
      </c>
      <c r="I183" s="54">
        <f>Table3[[#This Row],[Residential CLM $ Collected]]/'1.) CLM Reference'!$B$4</f>
        <v>1.8340781089653552E-3</v>
      </c>
      <c r="J183" s="53">
        <v>231311.94</v>
      </c>
      <c r="K183" s="54">
        <f>Table3[[#This Row],[Residential Incentive Disbursements]]/'1.) CLM Reference'!$B$5</f>
        <v>1.7637771277101133E-3</v>
      </c>
      <c r="L183" s="53">
        <v>69409.828200000004</v>
      </c>
      <c r="M183" s="54">
        <f>Table3[[#This Row],[C&amp;I CLM $ Collected]]/'1.) CLM Reference'!$B$4</f>
        <v>6.5817065530616851E-4</v>
      </c>
      <c r="N183" s="53">
        <v>68717.84</v>
      </c>
      <c r="O183" s="54">
        <f>Table3[[#This Row],[C&amp;I Incentive Disbursements]]/'1.) CLM Reference'!$B$5</f>
        <v>5.2398053666249619E-4</v>
      </c>
    </row>
    <row r="184" spans="1:15" s="1" customFormat="1" x14ac:dyDescent="0.35">
      <c r="A184" s="89" t="s">
        <v>120</v>
      </c>
      <c r="B184" s="100">
        <v>9003484200</v>
      </c>
      <c r="C184" s="89" t="s">
        <v>50</v>
      </c>
      <c r="D184" s="56">
        <f>Table3[[#This Row],[Residential CLM $ Collected]]+Table3[[#This Row],[C&amp;I CLM $ Collected]]</f>
        <v>593.95510000000002</v>
      </c>
      <c r="E184" s="57">
        <f>Table3[[#This Row],[CLM $ Collected ]]/'1.) CLM Reference'!$B$4</f>
        <v>5.6321104305721476E-6</v>
      </c>
      <c r="F184" s="56">
        <f>Table3[[#This Row],[Residential Incentive Disbursements]]+Table3[[#This Row],[C&amp;I Incentive Disbursements]]</f>
        <v>2995.45</v>
      </c>
      <c r="G184" s="57">
        <f>Table3[[#This Row],[Incentive Disbursements]]/'1.) CLM Reference'!$B$5</f>
        <v>2.2840611674430895E-5</v>
      </c>
      <c r="H184" s="53">
        <v>593.95510000000002</v>
      </c>
      <c r="I184" s="54">
        <f>Table3[[#This Row],[Residential CLM $ Collected]]/'1.) CLM Reference'!$B$4</f>
        <v>5.6321104305721476E-6</v>
      </c>
      <c r="J184" s="53">
        <v>2995.45</v>
      </c>
      <c r="K184" s="54">
        <f>Table3[[#This Row],[Residential Incentive Disbursements]]/'1.) CLM Reference'!$B$5</f>
        <v>2.2840611674430895E-5</v>
      </c>
      <c r="L184" s="53">
        <v>0</v>
      </c>
      <c r="M184" s="54">
        <f>Table3[[#This Row],[C&amp;I CLM $ Collected]]/'1.) CLM Reference'!$B$4</f>
        <v>0</v>
      </c>
      <c r="N184" s="53">
        <v>0</v>
      </c>
      <c r="O184" s="54">
        <f>Table3[[#This Row],[C&amp;I Incentive Disbursements]]/'1.) CLM Reference'!$B$5</f>
        <v>0</v>
      </c>
    </row>
    <row r="185" spans="1:15" s="1" customFormat="1" x14ac:dyDescent="0.35">
      <c r="A185" s="89" t="s">
        <v>120</v>
      </c>
      <c r="B185" s="100">
        <v>9003487100</v>
      </c>
      <c r="C185" s="89" t="s">
        <v>50</v>
      </c>
      <c r="D185" s="56">
        <f>Table3[[#This Row],[Residential CLM $ Collected]]+Table3[[#This Row],[C&amp;I CLM $ Collected]]</f>
        <v>220.34219999999999</v>
      </c>
      <c r="E185" s="57">
        <f>Table3[[#This Row],[CLM $ Collected ]]/'1.) CLM Reference'!$B$4</f>
        <v>2.0893693865331136E-6</v>
      </c>
      <c r="F185" s="56">
        <f>Table3[[#This Row],[Residential Incentive Disbursements]]+Table3[[#This Row],[C&amp;I Incentive Disbursements]]</f>
        <v>0</v>
      </c>
      <c r="G185" s="57">
        <f>Table3[[#This Row],[Incentive Disbursements]]/'1.) CLM Reference'!$B$5</f>
        <v>0</v>
      </c>
      <c r="H185" s="53">
        <v>220.34219999999999</v>
      </c>
      <c r="I185" s="54">
        <f>Table3[[#This Row],[Residential CLM $ Collected]]/'1.) CLM Reference'!$B$4</f>
        <v>2.0893693865331136E-6</v>
      </c>
      <c r="J185" s="53">
        <v>0</v>
      </c>
      <c r="K185" s="54">
        <f>Table3[[#This Row],[Residential Incentive Disbursements]]/'1.) CLM Reference'!$B$5</f>
        <v>0</v>
      </c>
      <c r="L185" s="53">
        <v>0</v>
      </c>
      <c r="M185" s="54">
        <f>Table3[[#This Row],[C&amp;I CLM $ Collected]]/'1.) CLM Reference'!$B$4</f>
        <v>0</v>
      </c>
      <c r="N185" s="53">
        <v>0</v>
      </c>
      <c r="O185" s="54">
        <f>Table3[[#This Row],[C&amp;I Incentive Disbursements]]/'1.) CLM Reference'!$B$5</f>
        <v>0</v>
      </c>
    </row>
    <row r="186" spans="1:15" s="1" customFormat="1" x14ac:dyDescent="0.35">
      <c r="A186" s="89" t="s">
        <v>121</v>
      </c>
      <c r="B186" s="100">
        <v>9015902200</v>
      </c>
      <c r="C186" s="89" t="s">
        <v>50</v>
      </c>
      <c r="D186" s="56">
        <f>Table3[[#This Row],[Residential CLM $ Collected]]+Table3[[#This Row],[C&amp;I CLM $ Collected]]</f>
        <v>40169.315860000002</v>
      </c>
      <c r="E186" s="57">
        <f>Table3[[#This Row],[CLM $ Collected ]]/'1.) CLM Reference'!$B$4</f>
        <v>3.8090088433292892E-4</v>
      </c>
      <c r="F186" s="56">
        <f>Table3[[#This Row],[Residential Incentive Disbursements]]+Table3[[#This Row],[C&amp;I Incentive Disbursements]]</f>
        <v>29249.33</v>
      </c>
      <c r="G186" s="57">
        <f>Table3[[#This Row],[Incentive Disbursements]]/'1.) CLM Reference'!$B$5</f>
        <v>2.2302912359321034E-4</v>
      </c>
      <c r="H186" s="53">
        <v>33987.708559999999</v>
      </c>
      <c r="I186" s="54">
        <f>Table3[[#This Row],[Residential CLM $ Collected]]/'1.) CLM Reference'!$B$4</f>
        <v>3.2228450920283749E-4</v>
      </c>
      <c r="J186" s="53">
        <v>21674.33</v>
      </c>
      <c r="K186" s="54">
        <f>Table3[[#This Row],[Residential Incentive Disbursements]]/'1.) CLM Reference'!$B$5</f>
        <v>1.6526897622509736E-4</v>
      </c>
      <c r="L186" s="53">
        <v>6181.6072999999997</v>
      </c>
      <c r="M186" s="54">
        <f>Table3[[#This Row],[C&amp;I CLM $ Collected]]/'1.) CLM Reference'!$B$4</f>
        <v>5.8616375130091367E-5</v>
      </c>
      <c r="N186" s="53">
        <v>7575</v>
      </c>
      <c r="O186" s="54">
        <f>Table3[[#This Row],[C&amp;I Incentive Disbursements]]/'1.) CLM Reference'!$B$5</f>
        <v>5.7760147368112982E-5</v>
      </c>
    </row>
    <row r="187" spans="1:15" s="1" customFormat="1" x14ac:dyDescent="0.35">
      <c r="A187" s="89" t="s">
        <v>122</v>
      </c>
      <c r="B187" s="100">
        <v>9013535100</v>
      </c>
      <c r="C187" s="89" t="s">
        <v>50</v>
      </c>
      <c r="D187" s="56">
        <f>Table3[[#This Row],[Residential CLM $ Collected]]+Table3[[#This Row],[C&amp;I CLM $ Collected]]</f>
        <v>274645.52724000002</v>
      </c>
      <c r="E187" s="57">
        <f>Table3[[#This Row],[CLM $ Collected ]]/'1.) CLM Reference'!$B$4</f>
        <v>2.6042943964592461E-3</v>
      </c>
      <c r="F187" s="56">
        <f>Table3[[#This Row],[Residential Incentive Disbursements]]+Table3[[#This Row],[C&amp;I Incentive Disbursements]]</f>
        <v>522378.83</v>
      </c>
      <c r="G187" s="57">
        <f>Table3[[#This Row],[Incentive Disbursements]]/'1.) CLM Reference'!$B$5</f>
        <v>3.9831918419514778E-3</v>
      </c>
      <c r="H187" s="53">
        <v>221292.94315000001</v>
      </c>
      <c r="I187" s="54">
        <f>Table3[[#This Row],[Residential CLM $ Collected]]/'1.) CLM Reference'!$B$4</f>
        <v>2.0983846983166311E-3</v>
      </c>
      <c r="J187" s="53">
        <v>361399.96</v>
      </c>
      <c r="K187" s="54">
        <f>Table3[[#This Row],[Residential Incentive Disbursements]]/'1.) CLM Reference'!$B$5</f>
        <v>2.7557115443472132E-3</v>
      </c>
      <c r="L187" s="53">
        <v>53352.584090000004</v>
      </c>
      <c r="M187" s="54">
        <f>Table3[[#This Row],[C&amp;I CLM $ Collected]]/'1.) CLM Reference'!$B$4</f>
        <v>5.0590969814261492E-4</v>
      </c>
      <c r="N187" s="53">
        <v>160978.87</v>
      </c>
      <c r="O187" s="54">
        <f>Table3[[#This Row],[C&amp;I Incentive Disbursements]]/'1.) CLM Reference'!$B$5</f>
        <v>1.2274802976042643E-3</v>
      </c>
    </row>
    <row r="188" spans="1:15" s="1" customFormat="1" x14ac:dyDescent="0.35">
      <c r="A188" s="89" t="s">
        <v>122</v>
      </c>
      <c r="B188" s="100">
        <v>9013535200</v>
      </c>
      <c r="C188" s="89" t="s">
        <v>50</v>
      </c>
      <c r="D188" s="56">
        <f>Table3[[#This Row],[Residential CLM $ Collected]]+Table3[[#This Row],[C&amp;I CLM $ Collected]]</f>
        <v>94658.010069999989</v>
      </c>
      <c r="E188" s="57">
        <f>Table3[[#This Row],[CLM $ Collected ]]/'1.) CLM Reference'!$B$4</f>
        <v>8.9758361507873293E-4</v>
      </c>
      <c r="F188" s="56">
        <f>Table3[[#This Row],[Residential Incentive Disbursements]]+Table3[[#This Row],[C&amp;I Incentive Disbursements]]</f>
        <v>136391.57</v>
      </c>
      <c r="G188" s="57">
        <f>Table3[[#This Row],[Incentive Disbursements]]/'1.) CLM Reference'!$B$5</f>
        <v>1.0399996281146269E-3</v>
      </c>
      <c r="H188" s="53">
        <v>94658.010069999989</v>
      </c>
      <c r="I188" s="54">
        <f>Table3[[#This Row],[Residential CLM $ Collected]]/'1.) CLM Reference'!$B$4</f>
        <v>8.9758361507873293E-4</v>
      </c>
      <c r="J188" s="53">
        <v>136391.57</v>
      </c>
      <c r="K188" s="54">
        <f>Table3[[#This Row],[Residential Incentive Disbursements]]/'1.) CLM Reference'!$B$5</f>
        <v>1.0399996281146269E-3</v>
      </c>
      <c r="L188" s="53">
        <v>0</v>
      </c>
      <c r="M188" s="54">
        <f>Table3[[#This Row],[C&amp;I CLM $ Collected]]/'1.) CLM Reference'!$B$4</f>
        <v>0</v>
      </c>
      <c r="N188" s="53">
        <v>0</v>
      </c>
      <c r="O188" s="54">
        <f>Table3[[#This Row],[C&amp;I Incentive Disbursements]]/'1.) CLM Reference'!$B$5</f>
        <v>0</v>
      </c>
    </row>
    <row r="189" spans="1:15" s="1" customFormat="1" x14ac:dyDescent="0.35">
      <c r="A189" s="89" t="s">
        <v>122</v>
      </c>
      <c r="B189" s="100">
        <v>9013538201</v>
      </c>
      <c r="C189" s="89" t="s">
        <v>50</v>
      </c>
      <c r="D189" s="56">
        <f>Table3[[#This Row],[Residential CLM $ Collected]]+Table3[[#This Row],[C&amp;I CLM $ Collected]]</f>
        <v>130.51779999999999</v>
      </c>
      <c r="E189" s="57">
        <f>Table3[[#This Row],[CLM $ Collected ]]/'1.) CLM Reference'!$B$4</f>
        <v>1.2376199190062168E-6</v>
      </c>
      <c r="F189" s="56">
        <f>Table3[[#This Row],[Residential Incentive Disbursements]]+Table3[[#This Row],[C&amp;I Incentive Disbursements]]</f>
        <v>0</v>
      </c>
      <c r="G189" s="57">
        <f>Table3[[#This Row],[Incentive Disbursements]]/'1.) CLM Reference'!$B$5</f>
        <v>0</v>
      </c>
      <c r="H189" s="53">
        <v>130.51779999999999</v>
      </c>
      <c r="I189" s="54">
        <f>Table3[[#This Row],[Residential CLM $ Collected]]/'1.) CLM Reference'!$B$4</f>
        <v>1.2376199190062168E-6</v>
      </c>
      <c r="J189" s="53">
        <v>0</v>
      </c>
      <c r="K189" s="54">
        <f>Table3[[#This Row],[Residential Incentive Disbursements]]/'1.) CLM Reference'!$B$5</f>
        <v>0</v>
      </c>
      <c r="L189" s="53">
        <v>0</v>
      </c>
      <c r="M189" s="54">
        <f>Table3[[#This Row],[C&amp;I CLM $ Collected]]/'1.) CLM Reference'!$B$4</f>
        <v>0</v>
      </c>
      <c r="N189" s="53">
        <v>0</v>
      </c>
      <c r="O189" s="54">
        <f>Table3[[#This Row],[C&amp;I Incentive Disbursements]]/'1.) CLM Reference'!$B$5</f>
        <v>0</v>
      </c>
    </row>
    <row r="190" spans="1:15" s="1" customFormat="1" x14ac:dyDescent="0.35">
      <c r="A190" s="89" t="s">
        <v>122</v>
      </c>
      <c r="B190" s="100">
        <v>9013538202</v>
      </c>
      <c r="C190" s="89" t="s">
        <v>50</v>
      </c>
      <c r="D190" s="56">
        <f>Table3[[#This Row],[Residential CLM $ Collected]]+Table3[[#This Row],[C&amp;I CLM $ Collected]]</f>
        <v>56.073999999999998</v>
      </c>
      <c r="E190" s="57">
        <f>Table3[[#This Row],[CLM $ Collected ]]/'1.) CLM Reference'!$B$4</f>
        <v>5.3171520925386883E-7</v>
      </c>
      <c r="F190" s="56">
        <f>Table3[[#This Row],[Residential Incentive Disbursements]]+Table3[[#This Row],[C&amp;I Incentive Disbursements]]</f>
        <v>0</v>
      </c>
      <c r="G190" s="57">
        <f>Table3[[#This Row],[Incentive Disbursements]]/'1.) CLM Reference'!$B$5</f>
        <v>0</v>
      </c>
      <c r="H190" s="53">
        <v>56.073999999999998</v>
      </c>
      <c r="I190" s="54">
        <f>Table3[[#This Row],[Residential CLM $ Collected]]/'1.) CLM Reference'!$B$4</f>
        <v>5.3171520925386883E-7</v>
      </c>
      <c r="J190" s="53">
        <v>0</v>
      </c>
      <c r="K190" s="54">
        <f>Table3[[#This Row],[Residential Incentive Disbursements]]/'1.) CLM Reference'!$B$5</f>
        <v>0</v>
      </c>
      <c r="L190" s="53">
        <v>0</v>
      </c>
      <c r="M190" s="54">
        <f>Table3[[#This Row],[C&amp;I CLM $ Collected]]/'1.) CLM Reference'!$B$4</f>
        <v>0</v>
      </c>
      <c r="N190" s="53">
        <v>0</v>
      </c>
      <c r="O190" s="54">
        <f>Table3[[#This Row],[C&amp;I Incentive Disbursements]]/'1.) CLM Reference'!$B$5</f>
        <v>0</v>
      </c>
    </row>
    <row r="191" spans="1:15" s="1" customFormat="1" x14ac:dyDescent="0.35">
      <c r="A191" s="89" t="s">
        <v>123</v>
      </c>
      <c r="B191" s="100">
        <v>9003480300</v>
      </c>
      <c r="C191" s="89" t="s">
        <v>50</v>
      </c>
      <c r="D191" s="56">
        <f>Table3[[#This Row],[Residential CLM $ Collected]]+Table3[[#This Row],[C&amp;I CLM $ Collected]]</f>
        <v>25000.260589999998</v>
      </c>
      <c r="E191" s="57">
        <f>Table3[[#This Row],[CLM $ Collected ]]/'1.) CLM Reference'!$B$4</f>
        <v>2.3706207495475802E-4</v>
      </c>
      <c r="F191" s="56">
        <f>Table3[[#This Row],[Residential Incentive Disbursements]]+Table3[[#This Row],[C&amp;I Incentive Disbursements]]</f>
        <v>102583.65</v>
      </c>
      <c r="G191" s="57">
        <f>Table3[[#This Row],[Incentive Disbursements]]/'1.) CLM Reference'!$B$5</f>
        <v>7.8221079096487431E-4</v>
      </c>
      <c r="H191" s="53">
        <v>25000.260589999998</v>
      </c>
      <c r="I191" s="54">
        <f>Table3[[#This Row],[Residential CLM $ Collected]]/'1.) CLM Reference'!$B$4</f>
        <v>2.3706207495475802E-4</v>
      </c>
      <c r="J191" s="53">
        <v>102583.65</v>
      </c>
      <c r="K191" s="54">
        <f>Table3[[#This Row],[Residential Incentive Disbursements]]/'1.) CLM Reference'!$B$5</f>
        <v>7.8221079096487431E-4</v>
      </c>
      <c r="L191" s="53">
        <v>0</v>
      </c>
      <c r="M191" s="54">
        <f>Table3[[#This Row],[C&amp;I CLM $ Collected]]/'1.) CLM Reference'!$B$4</f>
        <v>0</v>
      </c>
      <c r="N191" s="53">
        <v>0</v>
      </c>
      <c r="O191" s="54">
        <f>Table3[[#This Row],[C&amp;I Incentive Disbursements]]/'1.) CLM Reference'!$B$5</f>
        <v>0</v>
      </c>
    </row>
    <row r="192" spans="1:15" s="1" customFormat="1" x14ac:dyDescent="0.35">
      <c r="A192" s="89" t="s">
        <v>123</v>
      </c>
      <c r="B192" s="100">
        <v>9003480400</v>
      </c>
      <c r="C192" s="89" t="s">
        <v>50</v>
      </c>
      <c r="D192" s="56">
        <f>Table3[[#This Row],[Residential CLM $ Collected]]+Table3[[#This Row],[C&amp;I CLM $ Collected]]</f>
        <v>43018.180870000004</v>
      </c>
      <c r="E192" s="57">
        <f>Table3[[#This Row],[CLM $ Collected ]]/'1.) CLM Reference'!$B$4</f>
        <v>4.0791491677092469E-4</v>
      </c>
      <c r="F192" s="56">
        <f>Table3[[#This Row],[Residential Incentive Disbursements]]+Table3[[#This Row],[C&amp;I Incentive Disbursements]]</f>
        <v>25504.080000000002</v>
      </c>
      <c r="G192" s="57">
        <f>Table3[[#This Row],[Incentive Disbursements]]/'1.) CLM Reference'!$B$5</f>
        <v>1.944712104670816E-4</v>
      </c>
      <c r="H192" s="53">
        <v>43018.180870000004</v>
      </c>
      <c r="I192" s="54">
        <f>Table3[[#This Row],[Residential CLM $ Collected]]/'1.) CLM Reference'!$B$4</f>
        <v>4.0791491677092469E-4</v>
      </c>
      <c r="J192" s="53">
        <v>25504.080000000002</v>
      </c>
      <c r="K192" s="54">
        <f>Table3[[#This Row],[Residential Incentive Disbursements]]/'1.) CLM Reference'!$B$5</f>
        <v>1.944712104670816E-4</v>
      </c>
      <c r="L192" s="53">
        <v>0</v>
      </c>
      <c r="M192" s="54">
        <f>Table3[[#This Row],[C&amp;I CLM $ Collected]]/'1.) CLM Reference'!$B$4</f>
        <v>0</v>
      </c>
      <c r="N192" s="53">
        <v>0</v>
      </c>
      <c r="O192" s="54">
        <f>Table3[[#This Row],[C&amp;I Incentive Disbursements]]/'1.) CLM Reference'!$B$5</f>
        <v>0</v>
      </c>
    </row>
    <row r="193" spans="1:15" s="1" customFormat="1" x14ac:dyDescent="0.35">
      <c r="A193" s="89" t="s">
        <v>123</v>
      </c>
      <c r="B193" s="100">
        <v>9003480500</v>
      </c>
      <c r="C193" s="89" t="s">
        <v>50</v>
      </c>
      <c r="D193" s="56">
        <f>Table3[[#This Row],[Residential CLM $ Collected]]+Table3[[#This Row],[C&amp;I CLM $ Collected]]</f>
        <v>39294.158660000001</v>
      </c>
      <c r="E193" s="57">
        <f>Table3[[#This Row],[CLM $ Collected ]]/'1.) CLM Reference'!$B$4</f>
        <v>3.7260230756422987E-4</v>
      </c>
      <c r="F193" s="56">
        <f>Table3[[#This Row],[Residential Incentive Disbursements]]+Table3[[#This Row],[C&amp;I Incentive Disbursements]]</f>
        <v>61713.760000000002</v>
      </c>
      <c r="G193" s="57">
        <f>Table3[[#This Row],[Incentive Disbursements]]/'1.) CLM Reference'!$B$5</f>
        <v>4.7057371250697774E-4</v>
      </c>
      <c r="H193" s="53">
        <v>38418.174660000004</v>
      </c>
      <c r="I193" s="54">
        <f>Table3[[#This Row],[Residential CLM $ Collected]]/'1.) CLM Reference'!$B$4</f>
        <v>3.6429589076030931E-4</v>
      </c>
      <c r="J193" s="53">
        <v>61713.760000000002</v>
      </c>
      <c r="K193" s="54">
        <f>Table3[[#This Row],[Residential Incentive Disbursements]]/'1.) CLM Reference'!$B$5</f>
        <v>4.7057371250697774E-4</v>
      </c>
      <c r="L193" s="53">
        <v>875.98400000000004</v>
      </c>
      <c r="M193" s="54">
        <f>Table3[[#This Row],[C&amp;I CLM $ Collected]]/'1.) CLM Reference'!$B$4</f>
        <v>8.3064168039205536E-6</v>
      </c>
      <c r="N193" s="53">
        <v>0</v>
      </c>
      <c r="O193" s="54">
        <f>Table3[[#This Row],[C&amp;I Incentive Disbursements]]/'1.) CLM Reference'!$B$5</f>
        <v>0</v>
      </c>
    </row>
    <row r="194" spans="1:15" s="1" customFormat="1" x14ac:dyDescent="0.35">
      <c r="A194" s="89" t="s">
        <v>123</v>
      </c>
      <c r="B194" s="100">
        <v>9003480600</v>
      </c>
      <c r="C194" s="89" t="s">
        <v>50</v>
      </c>
      <c r="D194" s="56">
        <f>Table3[[#This Row],[Residential CLM $ Collected]]+Table3[[#This Row],[C&amp;I CLM $ Collected]]</f>
        <v>44137.428509999998</v>
      </c>
      <c r="E194" s="57">
        <f>Table3[[#This Row],[CLM $ Collected ]]/'1.) CLM Reference'!$B$4</f>
        <v>4.1852805286090396E-4</v>
      </c>
      <c r="F194" s="56">
        <f>Table3[[#This Row],[Residential Incentive Disbursements]]+Table3[[#This Row],[C&amp;I Incentive Disbursements]]</f>
        <v>14970.92</v>
      </c>
      <c r="G194" s="57">
        <f>Table3[[#This Row],[Incentive Disbursements]]/'1.) CLM Reference'!$B$5</f>
        <v>1.1415479147673004E-4</v>
      </c>
      <c r="H194" s="53">
        <v>44137.428509999998</v>
      </c>
      <c r="I194" s="54">
        <f>Table3[[#This Row],[Residential CLM $ Collected]]/'1.) CLM Reference'!$B$4</f>
        <v>4.1852805286090396E-4</v>
      </c>
      <c r="J194" s="53">
        <v>14970.92</v>
      </c>
      <c r="K194" s="54">
        <f>Table3[[#This Row],[Residential Incentive Disbursements]]/'1.) CLM Reference'!$B$5</f>
        <v>1.1415479147673004E-4</v>
      </c>
      <c r="L194" s="53">
        <v>0</v>
      </c>
      <c r="M194" s="54">
        <f>Table3[[#This Row],[C&amp;I CLM $ Collected]]/'1.) CLM Reference'!$B$4</f>
        <v>0</v>
      </c>
      <c r="N194" s="53">
        <v>0</v>
      </c>
      <c r="O194" s="54">
        <f>Table3[[#This Row],[C&amp;I Incentive Disbursements]]/'1.) CLM Reference'!$B$5</f>
        <v>0</v>
      </c>
    </row>
    <row r="195" spans="1:15" s="1" customFormat="1" x14ac:dyDescent="0.35">
      <c r="A195" s="89" t="s">
        <v>123</v>
      </c>
      <c r="B195" s="100">
        <v>9003480700</v>
      </c>
      <c r="C195" s="89" t="s">
        <v>50</v>
      </c>
      <c r="D195" s="56">
        <f>Table3[[#This Row],[Residential CLM $ Collected]]+Table3[[#This Row],[C&amp;I CLM $ Collected]]</f>
        <v>20101.763149999999</v>
      </c>
      <c r="E195" s="57">
        <f>Table3[[#This Row],[CLM $ Collected ]]/'1.) CLM Reference'!$B$4</f>
        <v>1.9061264043360488E-4</v>
      </c>
      <c r="F195" s="56">
        <f>Table3[[#This Row],[Residential Incentive Disbursements]]+Table3[[#This Row],[C&amp;I Incentive Disbursements]]</f>
        <v>12492.05</v>
      </c>
      <c r="G195" s="57">
        <f>Table3[[#This Row],[Incentive Disbursements]]/'1.) CLM Reference'!$B$5</f>
        <v>9.5253154974235746E-5</v>
      </c>
      <c r="H195" s="53">
        <v>20101.763149999999</v>
      </c>
      <c r="I195" s="54">
        <f>Table3[[#This Row],[Residential CLM $ Collected]]/'1.) CLM Reference'!$B$4</f>
        <v>1.9061264043360488E-4</v>
      </c>
      <c r="J195" s="53">
        <v>12492.05</v>
      </c>
      <c r="K195" s="54">
        <f>Table3[[#This Row],[Residential Incentive Disbursements]]/'1.) CLM Reference'!$B$5</f>
        <v>9.5253154974235746E-5</v>
      </c>
      <c r="L195" s="53">
        <v>0</v>
      </c>
      <c r="M195" s="54">
        <f>Table3[[#This Row],[C&amp;I CLM $ Collected]]/'1.) CLM Reference'!$B$4</f>
        <v>0</v>
      </c>
      <c r="N195" s="53">
        <v>0</v>
      </c>
      <c r="O195" s="54">
        <f>Table3[[#This Row],[C&amp;I Incentive Disbursements]]/'1.) CLM Reference'!$B$5</f>
        <v>0</v>
      </c>
    </row>
    <row r="196" spans="1:15" s="1" customFormat="1" x14ac:dyDescent="0.35">
      <c r="A196" s="89" t="s">
        <v>123</v>
      </c>
      <c r="B196" s="100">
        <v>9003480800</v>
      </c>
      <c r="C196" s="89" t="s">
        <v>50</v>
      </c>
      <c r="D196" s="56">
        <f>Table3[[#This Row],[Residential CLM $ Collected]]+Table3[[#This Row],[C&amp;I CLM $ Collected]]</f>
        <v>57169.739490000007</v>
      </c>
      <c r="E196" s="57">
        <f>Table3[[#This Row],[CLM $ Collected ]]/'1.) CLM Reference'!$B$4</f>
        <v>5.4210543203471353E-4</v>
      </c>
      <c r="F196" s="56">
        <f>Table3[[#This Row],[Residential Incentive Disbursements]]+Table3[[#This Row],[C&amp;I Incentive Disbursements]]</f>
        <v>95356.94</v>
      </c>
      <c r="G196" s="57">
        <f>Table3[[#This Row],[Incentive Disbursements]]/'1.) CLM Reference'!$B$5</f>
        <v>7.271063903593806E-4</v>
      </c>
      <c r="H196" s="53">
        <v>57169.739490000007</v>
      </c>
      <c r="I196" s="54">
        <f>Table3[[#This Row],[Residential CLM $ Collected]]/'1.) CLM Reference'!$B$4</f>
        <v>5.4210543203471353E-4</v>
      </c>
      <c r="J196" s="53">
        <v>95356.94</v>
      </c>
      <c r="K196" s="54">
        <f>Table3[[#This Row],[Residential Incentive Disbursements]]/'1.) CLM Reference'!$B$5</f>
        <v>7.271063903593806E-4</v>
      </c>
      <c r="L196" s="53">
        <v>0</v>
      </c>
      <c r="M196" s="54">
        <f>Table3[[#This Row],[C&amp;I CLM $ Collected]]/'1.) CLM Reference'!$B$4</f>
        <v>0</v>
      </c>
      <c r="N196" s="53">
        <v>0</v>
      </c>
      <c r="O196" s="54">
        <f>Table3[[#This Row],[C&amp;I Incentive Disbursements]]/'1.) CLM Reference'!$B$5</f>
        <v>0</v>
      </c>
    </row>
    <row r="197" spans="1:15" s="1" customFormat="1" x14ac:dyDescent="0.35">
      <c r="A197" s="89" t="s">
        <v>123</v>
      </c>
      <c r="B197" s="100">
        <v>9003480900</v>
      </c>
      <c r="C197" s="89" t="s">
        <v>50</v>
      </c>
      <c r="D197" s="56">
        <f>Table3[[#This Row],[Residential CLM $ Collected]]+Table3[[#This Row],[C&amp;I CLM $ Collected]]</f>
        <v>25582.448100000001</v>
      </c>
      <c r="E197" s="57">
        <f>Table3[[#This Row],[CLM $ Collected ]]/'1.) CLM Reference'!$B$4</f>
        <v>2.4258260057634091E-4</v>
      </c>
      <c r="F197" s="56">
        <f>Table3[[#This Row],[Residential Incentive Disbursements]]+Table3[[#This Row],[C&amp;I Incentive Disbursements]]</f>
        <v>74371.14</v>
      </c>
      <c r="G197" s="57">
        <f>Table3[[#This Row],[Incentive Disbursements]]/'1.) CLM Reference'!$B$5</f>
        <v>5.6708752558872106E-4</v>
      </c>
      <c r="H197" s="53">
        <v>25582.448100000001</v>
      </c>
      <c r="I197" s="54">
        <f>Table3[[#This Row],[Residential CLM $ Collected]]/'1.) CLM Reference'!$B$4</f>
        <v>2.4258260057634091E-4</v>
      </c>
      <c r="J197" s="53">
        <v>74371.14</v>
      </c>
      <c r="K197" s="54">
        <f>Table3[[#This Row],[Residential Incentive Disbursements]]/'1.) CLM Reference'!$B$5</f>
        <v>5.6708752558872106E-4</v>
      </c>
      <c r="L197" s="53">
        <v>0</v>
      </c>
      <c r="M197" s="54">
        <f>Table3[[#This Row],[C&amp;I CLM $ Collected]]/'1.) CLM Reference'!$B$4</f>
        <v>0</v>
      </c>
      <c r="N197" s="53">
        <v>0</v>
      </c>
      <c r="O197" s="54">
        <f>Table3[[#This Row],[C&amp;I Incentive Disbursements]]/'1.) CLM Reference'!$B$5</f>
        <v>0</v>
      </c>
    </row>
    <row r="198" spans="1:15" s="1" customFormat="1" x14ac:dyDescent="0.35">
      <c r="A198" s="89" t="s">
        <v>123</v>
      </c>
      <c r="B198" s="100">
        <v>9003481000</v>
      </c>
      <c r="C198" s="89" t="s">
        <v>50</v>
      </c>
      <c r="D198" s="56">
        <f>Table3[[#This Row],[Residential CLM $ Collected]]+Table3[[#This Row],[C&amp;I CLM $ Collected]]</f>
        <v>485208.09675000003</v>
      </c>
      <c r="E198" s="57">
        <f>Table3[[#This Row],[CLM $ Collected ]]/'1.) CLM Reference'!$B$4</f>
        <v>4.6009295697666958E-3</v>
      </c>
      <c r="F198" s="56">
        <f>Table3[[#This Row],[Residential Incentive Disbursements]]+Table3[[#This Row],[C&amp;I Incentive Disbursements]]</f>
        <v>622757.12</v>
      </c>
      <c r="G198" s="57">
        <f>Table3[[#This Row],[Incentive Disbursements]]/'1.) CLM Reference'!$B$5</f>
        <v>4.7485865380516995E-3</v>
      </c>
      <c r="H198" s="53">
        <v>210806.52215</v>
      </c>
      <c r="I198" s="54">
        <f>Table3[[#This Row],[Residential CLM $ Collected]]/'1.) CLM Reference'!$B$4</f>
        <v>1.9989484259561935E-3</v>
      </c>
      <c r="J198" s="53">
        <v>284591.8</v>
      </c>
      <c r="K198" s="54">
        <f>Table3[[#This Row],[Residential Incentive Disbursements]]/'1.) CLM Reference'!$B$5</f>
        <v>2.1700414927731402E-3</v>
      </c>
      <c r="L198" s="53">
        <v>274401.57459999999</v>
      </c>
      <c r="M198" s="54">
        <f>Table3[[#This Row],[C&amp;I CLM $ Collected]]/'1.) CLM Reference'!$B$4</f>
        <v>2.6019811438105023E-3</v>
      </c>
      <c r="N198" s="53">
        <v>338165.32</v>
      </c>
      <c r="O198" s="54">
        <f>Table3[[#This Row],[C&amp;I Incentive Disbursements]]/'1.) CLM Reference'!$B$5</f>
        <v>2.5785450452785593E-3</v>
      </c>
    </row>
    <row r="199" spans="1:15" s="1" customFormat="1" x14ac:dyDescent="0.35">
      <c r="A199" s="89" t="s">
        <v>123</v>
      </c>
      <c r="B199" s="100">
        <v>9003481100</v>
      </c>
      <c r="C199" s="89" t="s">
        <v>50</v>
      </c>
      <c r="D199" s="56">
        <f>Table3[[#This Row],[Residential CLM $ Collected]]+Table3[[#This Row],[C&amp;I CLM $ Collected]]</f>
        <v>45354.946629999999</v>
      </c>
      <c r="E199" s="57">
        <f>Table3[[#This Row],[CLM $ Collected ]]/'1.) CLM Reference'!$B$4</f>
        <v>4.3007302739359602E-4</v>
      </c>
      <c r="F199" s="56">
        <f>Table3[[#This Row],[Residential Incentive Disbursements]]+Table3[[#This Row],[C&amp;I Incentive Disbursements]]</f>
        <v>68978.710000000006</v>
      </c>
      <c r="G199" s="57">
        <f>Table3[[#This Row],[Incentive Disbursements]]/'1.) CLM Reference'!$B$5</f>
        <v>5.2596969701152862E-4</v>
      </c>
      <c r="H199" s="53">
        <v>45354.946629999999</v>
      </c>
      <c r="I199" s="54">
        <f>Table3[[#This Row],[Residential CLM $ Collected]]/'1.) CLM Reference'!$B$4</f>
        <v>4.3007302739359602E-4</v>
      </c>
      <c r="J199" s="53">
        <v>68978.710000000006</v>
      </c>
      <c r="K199" s="54">
        <f>Table3[[#This Row],[Residential Incentive Disbursements]]/'1.) CLM Reference'!$B$5</f>
        <v>5.2596969701152862E-4</v>
      </c>
      <c r="L199" s="53">
        <v>0</v>
      </c>
      <c r="M199" s="54">
        <f>Table3[[#This Row],[C&amp;I CLM $ Collected]]/'1.) CLM Reference'!$B$4</f>
        <v>0</v>
      </c>
      <c r="N199" s="53">
        <v>0</v>
      </c>
      <c r="O199" s="54">
        <f>Table3[[#This Row],[C&amp;I Incentive Disbursements]]/'1.) CLM Reference'!$B$5</f>
        <v>0</v>
      </c>
    </row>
    <row r="200" spans="1:15" s="1" customFormat="1" x14ac:dyDescent="0.35">
      <c r="A200" s="89" t="s">
        <v>123</v>
      </c>
      <c r="B200" s="100">
        <v>9003481200</v>
      </c>
      <c r="C200" s="89" t="s">
        <v>50</v>
      </c>
      <c r="D200" s="56">
        <f>Table3[[#This Row],[Residential CLM $ Collected]]+Table3[[#This Row],[C&amp;I CLM $ Collected]]</f>
        <v>47039.900370000003</v>
      </c>
      <c r="E200" s="57">
        <f>Table3[[#This Row],[CLM $ Collected ]]/'1.) CLM Reference'!$B$4</f>
        <v>4.4605040604407919E-4</v>
      </c>
      <c r="F200" s="56">
        <f>Table3[[#This Row],[Residential Incentive Disbursements]]+Table3[[#This Row],[C&amp;I Incentive Disbursements]]</f>
        <v>51410.57</v>
      </c>
      <c r="G200" s="57">
        <f>Table3[[#This Row],[Incentive Disbursements]]/'1.) CLM Reference'!$B$5</f>
        <v>3.9201083821500834E-4</v>
      </c>
      <c r="H200" s="53">
        <v>47039.900370000003</v>
      </c>
      <c r="I200" s="54">
        <f>Table3[[#This Row],[Residential CLM $ Collected]]/'1.) CLM Reference'!$B$4</f>
        <v>4.4605040604407919E-4</v>
      </c>
      <c r="J200" s="53">
        <v>51410.57</v>
      </c>
      <c r="K200" s="54">
        <f>Table3[[#This Row],[Residential Incentive Disbursements]]/'1.) CLM Reference'!$B$5</f>
        <v>3.9201083821500834E-4</v>
      </c>
      <c r="L200" s="53">
        <v>0</v>
      </c>
      <c r="M200" s="54">
        <f>Table3[[#This Row],[C&amp;I CLM $ Collected]]/'1.) CLM Reference'!$B$4</f>
        <v>0</v>
      </c>
      <c r="N200" s="53">
        <v>0</v>
      </c>
      <c r="O200" s="54">
        <f>Table3[[#This Row],[C&amp;I Incentive Disbursements]]/'1.) CLM Reference'!$B$5</f>
        <v>0</v>
      </c>
    </row>
    <row r="201" spans="1:15" s="1" customFormat="1" x14ac:dyDescent="0.35">
      <c r="A201" s="89" t="s">
        <v>123</v>
      </c>
      <c r="B201" s="100">
        <v>9003481300</v>
      </c>
      <c r="C201" s="89" t="s">
        <v>50</v>
      </c>
      <c r="D201" s="56">
        <f>Table3[[#This Row],[Residential CLM $ Collected]]+Table3[[#This Row],[C&amp;I CLM $ Collected]]</f>
        <v>33821.797360000004</v>
      </c>
      <c r="E201" s="57">
        <f>Table3[[#This Row],[CLM $ Collected ]]/'1.) CLM Reference'!$B$4</f>
        <v>3.2071127546838736E-4</v>
      </c>
      <c r="F201" s="56">
        <f>Table3[[#This Row],[Residential Incentive Disbursements]]+Table3[[#This Row],[C&amp;I Incentive Disbursements]]</f>
        <v>73818.23</v>
      </c>
      <c r="G201" s="57">
        <f>Table3[[#This Row],[Incentive Disbursements]]/'1.) CLM Reference'!$B$5</f>
        <v>5.6287153046247641E-4</v>
      </c>
      <c r="H201" s="53">
        <v>33821.797360000004</v>
      </c>
      <c r="I201" s="54">
        <f>Table3[[#This Row],[Residential CLM $ Collected]]/'1.) CLM Reference'!$B$4</f>
        <v>3.2071127546838736E-4</v>
      </c>
      <c r="J201" s="53">
        <v>73818.23</v>
      </c>
      <c r="K201" s="54">
        <f>Table3[[#This Row],[Residential Incentive Disbursements]]/'1.) CLM Reference'!$B$5</f>
        <v>5.6287153046247641E-4</v>
      </c>
      <c r="L201" s="53">
        <v>0</v>
      </c>
      <c r="M201" s="54">
        <f>Table3[[#This Row],[C&amp;I CLM $ Collected]]/'1.) CLM Reference'!$B$4</f>
        <v>0</v>
      </c>
      <c r="N201" s="53">
        <v>0</v>
      </c>
      <c r="O201" s="54">
        <f>Table3[[#This Row],[C&amp;I Incentive Disbursements]]/'1.) CLM Reference'!$B$5</f>
        <v>0</v>
      </c>
    </row>
    <row r="202" spans="1:15" s="1" customFormat="1" x14ac:dyDescent="0.35">
      <c r="A202" s="89" t="s">
        <v>123</v>
      </c>
      <c r="B202" s="100">
        <v>9003484200</v>
      </c>
      <c r="C202" s="89" t="s">
        <v>50</v>
      </c>
      <c r="D202" s="56">
        <f>Table3[[#This Row],[Residential CLM $ Collected]]+Table3[[#This Row],[C&amp;I CLM $ Collected]]</f>
        <v>729.50789999999995</v>
      </c>
      <c r="E202" s="57">
        <f>Table3[[#This Row],[CLM $ Collected ]]/'1.) CLM Reference'!$B$4</f>
        <v>6.9174741538119344E-6</v>
      </c>
      <c r="F202" s="56">
        <f>Table3[[#This Row],[Residential Incentive Disbursements]]+Table3[[#This Row],[C&amp;I Incentive Disbursements]]</f>
        <v>63.05</v>
      </c>
      <c r="G202" s="57">
        <f>Table3[[#This Row],[Incentive Disbursements]]/'1.) CLM Reference'!$B$5</f>
        <v>4.8076267875373243E-7</v>
      </c>
      <c r="H202" s="53">
        <v>729.50789999999995</v>
      </c>
      <c r="I202" s="54">
        <f>Table3[[#This Row],[Residential CLM $ Collected]]/'1.) CLM Reference'!$B$4</f>
        <v>6.9174741538119344E-6</v>
      </c>
      <c r="J202" s="53">
        <v>63.05</v>
      </c>
      <c r="K202" s="54">
        <f>Table3[[#This Row],[Residential Incentive Disbursements]]/'1.) CLM Reference'!$B$5</f>
        <v>4.8076267875373243E-7</v>
      </c>
      <c r="L202" s="53">
        <v>0</v>
      </c>
      <c r="M202" s="54">
        <f>Table3[[#This Row],[C&amp;I CLM $ Collected]]/'1.) CLM Reference'!$B$4</f>
        <v>0</v>
      </c>
      <c r="N202" s="53">
        <v>0</v>
      </c>
      <c r="O202" s="54">
        <f>Table3[[#This Row],[C&amp;I Incentive Disbursements]]/'1.) CLM Reference'!$B$5</f>
        <v>0</v>
      </c>
    </row>
    <row r="203" spans="1:15" s="1" customFormat="1" x14ac:dyDescent="0.35">
      <c r="A203" s="89" t="s">
        <v>123</v>
      </c>
      <c r="B203" s="100">
        <v>9003524300</v>
      </c>
      <c r="C203" s="89" t="s">
        <v>50</v>
      </c>
      <c r="D203" s="56">
        <f>Table3[[#This Row],[Residential CLM $ Collected]]+Table3[[#This Row],[C&amp;I CLM $ Collected]]</f>
        <v>57804.682670000002</v>
      </c>
      <c r="E203" s="57">
        <f>Table3[[#This Row],[CLM $ Collected ]]/'1.) CLM Reference'!$B$4</f>
        <v>5.4812620718572844E-4</v>
      </c>
      <c r="F203" s="56">
        <f>Table3[[#This Row],[Residential Incentive Disbursements]]+Table3[[#This Row],[C&amp;I Incentive Disbursements]]</f>
        <v>68523.97</v>
      </c>
      <c r="G203" s="57">
        <f>Table3[[#This Row],[Incentive Disbursements]]/'1.) CLM Reference'!$B$5</f>
        <v>5.2250225814497067E-4</v>
      </c>
      <c r="H203" s="53">
        <v>57804.682670000002</v>
      </c>
      <c r="I203" s="54">
        <f>Table3[[#This Row],[Residential CLM $ Collected]]/'1.) CLM Reference'!$B$4</f>
        <v>5.4812620718572844E-4</v>
      </c>
      <c r="J203" s="53">
        <v>68523.97</v>
      </c>
      <c r="K203" s="54">
        <f>Table3[[#This Row],[Residential Incentive Disbursements]]/'1.) CLM Reference'!$B$5</f>
        <v>5.2250225814497067E-4</v>
      </c>
      <c r="L203" s="53">
        <v>0</v>
      </c>
      <c r="M203" s="54">
        <f>Table3[[#This Row],[C&amp;I CLM $ Collected]]/'1.) CLM Reference'!$B$4</f>
        <v>0</v>
      </c>
      <c r="N203" s="53">
        <v>0</v>
      </c>
      <c r="O203" s="54">
        <f>Table3[[#This Row],[C&amp;I Incentive Disbursements]]/'1.) CLM Reference'!$B$5</f>
        <v>0</v>
      </c>
    </row>
    <row r="204" spans="1:15" s="1" customFormat="1" x14ac:dyDescent="0.35">
      <c r="A204" s="89" t="s">
        <v>123</v>
      </c>
      <c r="B204" s="100">
        <v>9013538201</v>
      </c>
      <c r="C204" s="89" t="s">
        <v>50</v>
      </c>
      <c r="D204" s="56">
        <f>Table3[[#This Row],[Residential CLM $ Collected]]+Table3[[#This Row],[C&amp;I CLM $ Collected]]</f>
        <v>310.4051</v>
      </c>
      <c r="E204" s="57">
        <f>Table3[[#This Row],[CLM $ Collected ]]/'1.) CLM Reference'!$B$4</f>
        <v>2.943380402681601E-6</v>
      </c>
      <c r="F204" s="56">
        <f>Table3[[#This Row],[Residential Incentive Disbursements]]+Table3[[#This Row],[C&amp;I Incentive Disbursements]]</f>
        <v>0</v>
      </c>
      <c r="G204" s="57">
        <f>Table3[[#This Row],[Incentive Disbursements]]/'1.) CLM Reference'!$B$5</f>
        <v>0</v>
      </c>
      <c r="H204" s="53">
        <v>310.4051</v>
      </c>
      <c r="I204" s="54">
        <f>Table3[[#This Row],[Residential CLM $ Collected]]/'1.) CLM Reference'!$B$4</f>
        <v>2.943380402681601E-6</v>
      </c>
      <c r="J204" s="53">
        <v>0</v>
      </c>
      <c r="K204" s="54">
        <f>Table3[[#This Row],[Residential Incentive Disbursements]]/'1.) CLM Reference'!$B$5</f>
        <v>0</v>
      </c>
      <c r="L204" s="53">
        <v>0</v>
      </c>
      <c r="M204" s="54">
        <f>Table3[[#This Row],[C&amp;I CLM $ Collected]]/'1.) CLM Reference'!$B$4</f>
        <v>0</v>
      </c>
      <c r="N204" s="53">
        <v>0</v>
      </c>
      <c r="O204" s="54">
        <f>Table3[[#This Row],[C&amp;I Incentive Disbursements]]/'1.) CLM Reference'!$B$5</f>
        <v>0</v>
      </c>
    </row>
    <row r="205" spans="1:15" s="1" customFormat="1" x14ac:dyDescent="0.35">
      <c r="A205" s="89" t="s">
        <v>124</v>
      </c>
      <c r="B205" s="100">
        <v>9007630100</v>
      </c>
      <c r="C205" s="89" t="s">
        <v>50</v>
      </c>
      <c r="D205" s="56">
        <f>Table3[[#This Row],[Residential CLM $ Collected]]+Table3[[#This Row],[C&amp;I CLM $ Collected]]</f>
        <v>233170.90935999999</v>
      </c>
      <c r="E205" s="57">
        <f>Table3[[#This Row],[CLM $ Collected ]]/'1.) CLM Reference'!$B$4</f>
        <v>2.2110161369309714E-3</v>
      </c>
      <c r="F205" s="56">
        <f>Table3[[#This Row],[Residential Incentive Disbursements]]+Table3[[#This Row],[C&amp;I Incentive Disbursements]]</f>
        <v>258459.54</v>
      </c>
      <c r="G205" s="57">
        <f>Table3[[#This Row],[Incentive Disbursements]]/'1.) CLM Reference'!$B$5</f>
        <v>1.9707803457550748E-3</v>
      </c>
      <c r="H205" s="53">
        <v>165479.37773000001</v>
      </c>
      <c r="I205" s="54">
        <f>Table3[[#This Row],[Residential CLM $ Collected]]/'1.) CLM Reference'!$B$4</f>
        <v>1.5691390297982481E-3</v>
      </c>
      <c r="J205" s="53">
        <v>222522.14</v>
      </c>
      <c r="K205" s="54">
        <f>Table3[[#This Row],[Residential Incentive Disbursements]]/'1.) CLM Reference'!$B$5</f>
        <v>1.6967540064776066E-3</v>
      </c>
      <c r="L205" s="53">
        <v>67691.531629999998</v>
      </c>
      <c r="M205" s="54">
        <f>Table3[[#This Row],[C&amp;I CLM $ Collected]]/'1.) CLM Reference'!$B$4</f>
        <v>6.4187710713272338E-4</v>
      </c>
      <c r="N205" s="53">
        <v>35937.4</v>
      </c>
      <c r="O205" s="54">
        <f>Table3[[#This Row],[C&amp;I Incentive Disbursements]]/'1.) CLM Reference'!$B$5</f>
        <v>2.7402633927746845E-4</v>
      </c>
    </row>
    <row r="206" spans="1:15" s="1" customFormat="1" x14ac:dyDescent="0.35">
      <c r="A206" s="89" t="s">
        <v>124</v>
      </c>
      <c r="B206" s="100">
        <v>9007670100</v>
      </c>
      <c r="C206" s="89" t="s">
        <v>50</v>
      </c>
      <c r="D206" s="56">
        <f>Table3[[#This Row],[Residential CLM $ Collected]]+Table3[[#This Row],[C&amp;I CLM $ Collected]]</f>
        <v>282.3098</v>
      </c>
      <c r="E206" s="57">
        <f>Table3[[#This Row],[CLM $ Collected ]]/'1.) CLM Reference'!$B$4</f>
        <v>2.676969975058278E-6</v>
      </c>
      <c r="F206" s="56">
        <f>Table3[[#This Row],[Residential Incentive Disbursements]]+Table3[[#This Row],[C&amp;I Incentive Disbursements]]</f>
        <v>0</v>
      </c>
      <c r="G206" s="57">
        <f>Table3[[#This Row],[Incentive Disbursements]]/'1.) CLM Reference'!$B$5</f>
        <v>0</v>
      </c>
      <c r="H206" s="53">
        <v>282.3098</v>
      </c>
      <c r="I206" s="54">
        <f>Table3[[#This Row],[Residential CLM $ Collected]]/'1.) CLM Reference'!$B$4</f>
        <v>2.676969975058278E-6</v>
      </c>
      <c r="J206" s="53">
        <v>0</v>
      </c>
      <c r="K206" s="54">
        <f>Table3[[#This Row],[Residential Incentive Disbursements]]/'1.) CLM Reference'!$B$5</f>
        <v>0</v>
      </c>
      <c r="L206" s="53">
        <v>0</v>
      </c>
      <c r="M206" s="54">
        <f>Table3[[#This Row],[C&amp;I CLM $ Collected]]/'1.) CLM Reference'!$B$4</f>
        <v>0</v>
      </c>
      <c r="N206" s="53">
        <v>0</v>
      </c>
      <c r="O206" s="54">
        <f>Table3[[#This Row],[C&amp;I Incentive Disbursements]]/'1.) CLM Reference'!$B$5</f>
        <v>0</v>
      </c>
    </row>
    <row r="207" spans="1:15" s="1" customFormat="1" x14ac:dyDescent="0.35">
      <c r="A207" s="89" t="s">
        <v>125</v>
      </c>
      <c r="B207" s="100">
        <v>9003406002</v>
      </c>
      <c r="C207" s="89" t="s">
        <v>50</v>
      </c>
      <c r="D207" s="56">
        <f>Table3[[#This Row],[Residential CLM $ Collected]]+Table3[[#This Row],[C&amp;I CLM $ Collected]]</f>
        <v>270.89359999999999</v>
      </c>
      <c r="E207" s="57">
        <f>Table3[[#This Row],[CLM $ Collected ]]/'1.) CLM Reference'!$B$4</f>
        <v>2.568717181038161E-6</v>
      </c>
      <c r="F207" s="56">
        <f>Table3[[#This Row],[Residential Incentive Disbursements]]+Table3[[#This Row],[C&amp;I Incentive Disbursements]]</f>
        <v>128234.43</v>
      </c>
      <c r="G207" s="57">
        <f>Table3[[#This Row],[Incentive Disbursements]]/'1.) CLM Reference'!$B$5</f>
        <v>9.7780060388989688E-4</v>
      </c>
      <c r="H207" s="53">
        <v>270.89359999999999</v>
      </c>
      <c r="I207" s="54">
        <f>Table3[[#This Row],[Residential CLM $ Collected]]/'1.) CLM Reference'!$B$4</f>
        <v>2.568717181038161E-6</v>
      </c>
      <c r="J207" s="53">
        <v>128234.43</v>
      </c>
      <c r="K207" s="54">
        <f>Table3[[#This Row],[Residential Incentive Disbursements]]/'1.) CLM Reference'!$B$5</f>
        <v>9.7780060388989688E-4</v>
      </c>
      <c r="L207" s="53">
        <v>0</v>
      </c>
      <c r="M207" s="54">
        <f>Table3[[#This Row],[C&amp;I CLM $ Collected]]/'1.) CLM Reference'!$B$4</f>
        <v>0</v>
      </c>
      <c r="N207" s="53">
        <v>0</v>
      </c>
      <c r="O207" s="54">
        <f>Table3[[#This Row],[C&amp;I Incentive Disbursements]]/'1.) CLM Reference'!$B$5</f>
        <v>0</v>
      </c>
    </row>
    <row r="208" spans="1:15" s="1" customFormat="1" x14ac:dyDescent="0.35">
      <c r="A208" s="89" t="s">
        <v>125</v>
      </c>
      <c r="B208" s="100">
        <v>9003420600</v>
      </c>
      <c r="C208" s="89" t="s">
        <v>50</v>
      </c>
      <c r="D208" s="56">
        <f>Table3[[#This Row],[Residential CLM $ Collected]]+Table3[[#This Row],[C&amp;I CLM $ Collected]]</f>
        <v>505.5299</v>
      </c>
      <c r="E208" s="57">
        <f>Table3[[#This Row],[CLM $ Collected ]]/'1.) CLM Reference'!$B$4</f>
        <v>4.7936287149585795E-6</v>
      </c>
      <c r="F208" s="56">
        <f>Table3[[#This Row],[Residential Incentive Disbursements]]+Table3[[#This Row],[C&amp;I Incentive Disbursements]]</f>
        <v>1606.84</v>
      </c>
      <c r="G208" s="57">
        <f>Table3[[#This Row],[Incentive Disbursements]]/'1.) CLM Reference'!$B$5</f>
        <v>1.2252318837884972E-5</v>
      </c>
      <c r="H208" s="53">
        <v>505.5299</v>
      </c>
      <c r="I208" s="54">
        <f>Table3[[#This Row],[Residential CLM $ Collected]]/'1.) CLM Reference'!$B$4</f>
        <v>4.7936287149585795E-6</v>
      </c>
      <c r="J208" s="53">
        <v>1606.84</v>
      </c>
      <c r="K208" s="54">
        <f>Table3[[#This Row],[Residential Incentive Disbursements]]/'1.) CLM Reference'!$B$5</f>
        <v>1.2252318837884972E-5</v>
      </c>
      <c r="L208" s="53">
        <v>0</v>
      </c>
      <c r="M208" s="54">
        <f>Table3[[#This Row],[C&amp;I CLM $ Collected]]/'1.) CLM Reference'!$B$4</f>
        <v>0</v>
      </c>
      <c r="N208" s="53">
        <v>0</v>
      </c>
      <c r="O208" s="54">
        <f>Table3[[#This Row],[C&amp;I Incentive Disbursements]]/'1.) CLM Reference'!$B$5</f>
        <v>0</v>
      </c>
    </row>
    <row r="209" spans="1:15" s="1" customFormat="1" x14ac:dyDescent="0.35">
      <c r="A209" s="89" t="s">
        <v>125</v>
      </c>
      <c r="B209" s="100">
        <v>9003460100</v>
      </c>
      <c r="C209" s="89" t="s">
        <v>50</v>
      </c>
      <c r="D209" s="56">
        <f>Table3[[#This Row],[Residential CLM $ Collected]]+Table3[[#This Row],[C&amp;I CLM $ Collected]]</f>
        <v>41839.731699999997</v>
      </c>
      <c r="E209" s="57">
        <f>Table3[[#This Row],[CLM $ Collected ]]/'1.) CLM Reference'!$B$4</f>
        <v>3.9674040903076702E-4</v>
      </c>
      <c r="F209" s="56">
        <f>Table3[[#This Row],[Residential Incentive Disbursements]]+Table3[[#This Row],[C&amp;I Incentive Disbursements]]</f>
        <v>30274.47</v>
      </c>
      <c r="G209" s="57">
        <f>Table3[[#This Row],[Incentive Disbursements]]/'1.) CLM Reference'!$B$5</f>
        <v>2.3084592061934199E-4</v>
      </c>
      <c r="H209" s="53">
        <v>41839.731699999997</v>
      </c>
      <c r="I209" s="54">
        <f>Table3[[#This Row],[Residential CLM $ Collected]]/'1.) CLM Reference'!$B$4</f>
        <v>3.9674040903076702E-4</v>
      </c>
      <c r="J209" s="53">
        <v>30274.47</v>
      </c>
      <c r="K209" s="54">
        <f>Table3[[#This Row],[Residential Incentive Disbursements]]/'1.) CLM Reference'!$B$5</f>
        <v>2.3084592061934199E-4</v>
      </c>
      <c r="L209" s="53">
        <v>0</v>
      </c>
      <c r="M209" s="54">
        <f>Table3[[#This Row],[C&amp;I CLM $ Collected]]/'1.) CLM Reference'!$B$4</f>
        <v>0</v>
      </c>
      <c r="N209" s="53">
        <v>0</v>
      </c>
      <c r="O209" s="54">
        <f>Table3[[#This Row],[C&amp;I Incentive Disbursements]]/'1.) CLM Reference'!$B$5</f>
        <v>0</v>
      </c>
    </row>
    <row r="210" spans="1:15" s="1" customFormat="1" x14ac:dyDescent="0.35">
      <c r="A210" s="89" t="s">
        <v>125</v>
      </c>
      <c r="B210" s="100">
        <v>9003460202</v>
      </c>
      <c r="C210" s="89" t="s">
        <v>50</v>
      </c>
      <c r="D210" s="56">
        <f>Table3[[#This Row],[Residential CLM $ Collected]]+Table3[[#This Row],[C&amp;I CLM $ Collected]]</f>
        <v>67870.656260000003</v>
      </c>
      <c r="E210" s="57">
        <f>Table3[[#This Row],[CLM $ Collected ]]/'1.) CLM Reference'!$B$4</f>
        <v>6.4357563568647337E-4</v>
      </c>
      <c r="F210" s="56">
        <f>Table3[[#This Row],[Residential Incentive Disbursements]]+Table3[[#This Row],[C&amp;I Incentive Disbursements]]</f>
        <v>55410.11</v>
      </c>
      <c r="G210" s="57">
        <f>Table3[[#This Row],[Incentive Disbursements]]/'1.) CLM Reference'!$B$5</f>
        <v>4.2250773851925424E-4</v>
      </c>
      <c r="H210" s="53">
        <v>67870.656260000003</v>
      </c>
      <c r="I210" s="54">
        <f>Table3[[#This Row],[Residential CLM $ Collected]]/'1.) CLM Reference'!$B$4</f>
        <v>6.4357563568647337E-4</v>
      </c>
      <c r="J210" s="53">
        <v>55410.11</v>
      </c>
      <c r="K210" s="54">
        <f>Table3[[#This Row],[Residential Incentive Disbursements]]/'1.) CLM Reference'!$B$5</f>
        <v>4.2250773851925424E-4</v>
      </c>
      <c r="L210" s="53">
        <v>0</v>
      </c>
      <c r="M210" s="54">
        <f>Table3[[#This Row],[C&amp;I CLM $ Collected]]/'1.) CLM Reference'!$B$4</f>
        <v>0</v>
      </c>
      <c r="N210" s="53">
        <v>0</v>
      </c>
      <c r="O210" s="54">
        <f>Table3[[#This Row],[C&amp;I Incentive Disbursements]]/'1.) CLM Reference'!$B$5</f>
        <v>0</v>
      </c>
    </row>
    <row r="211" spans="1:15" s="1" customFormat="1" x14ac:dyDescent="0.35">
      <c r="A211" s="89" t="s">
        <v>125</v>
      </c>
      <c r="B211" s="100">
        <v>9003460203</v>
      </c>
      <c r="C211" s="89" t="s">
        <v>50</v>
      </c>
      <c r="D211" s="56">
        <f>Table3[[#This Row],[Residential CLM $ Collected]]+Table3[[#This Row],[C&amp;I CLM $ Collected]]</f>
        <v>69841.581040000005</v>
      </c>
      <c r="E211" s="57">
        <f>Table3[[#This Row],[CLM $ Collected ]]/'1.) CLM Reference'!$B$4</f>
        <v>6.6226470159618791E-4</v>
      </c>
      <c r="F211" s="56">
        <f>Table3[[#This Row],[Residential Incentive Disbursements]]+Table3[[#This Row],[C&amp;I Incentive Disbursements]]</f>
        <v>59384.88</v>
      </c>
      <c r="G211" s="57">
        <f>Table3[[#This Row],[Incentive Disbursements]]/'1.) CLM Reference'!$B$5</f>
        <v>4.5281576504788189E-4</v>
      </c>
      <c r="H211" s="53">
        <v>69841.581040000005</v>
      </c>
      <c r="I211" s="54">
        <f>Table3[[#This Row],[Residential CLM $ Collected]]/'1.) CLM Reference'!$B$4</f>
        <v>6.6226470159618791E-4</v>
      </c>
      <c r="J211" s="53">
        <v>59384.88</v>
      </c>
      <c r="K211" s="54">
        <f>Table3[[#This Row],[Residential Incentive Disbursements]]/'1.) CLM Reference'!$B$5</f>
        <v>4.5281576504788189E-4</v>
      </c>
      <c r="L211" s="53">
        <v>0</v>
      </c>
      <c r="M211" s="54">
        <f>Table3[[#This Row],[C&amp;I CLM $ Collected]]/'1.) CLM Reference'!$B$4</f>
        <v>0</v>
      </c>
      <c r="N211" s="53">
        <v>0</v>
      </c>
      <c r="O211" s="54">
        <f>Table3[[#This Row],[C&amp;I Incentive Disbursements]]/'1.) CLM Reference'!$B$5</f>
        <v>0</v>
      </c>
    </row>
    <row r="212" spans="1:15" s="1" customFormat="1" x14ac:dyDescent="0.35">
      <c r="A212" s="89" t="s">
        <v>125</v>
      </c>
      <c r="B212" s="100">
        <v>9003460204</v>
      </c>
      <c r="C212" s="89" t="s">
        <v>50</v>
      </c>
      <c r="D212" s="56">
        <f>Table3[[#This Row],[Residential CLM $ Collected]]+Table3[[#This Row],[C&amp;I CLM $ Collected]]</f>
        <v>514138.18066999997</v>
      </c>
      <c r="E212" s="57">
        <f>Table3[[#This Row],[CLM $ Collected ]]/'1.) CLM Reference'!$B$4</f>
        <v>4.8752557392080552E-3</v>
      </c>
      <c r="F212" s="56">
        <f>Table3[[#This Row],[Residential Incentive Disbursements]]+Table3[[#This Row],[C&amp;I Incentive Disbursements]]</f>
        <v>489065.32000000007</v>
      </c>
      <c r="G212" s="57">
        <f>Table3[[#This Row],[Incentive Disbursements]]/'1.) CLM Reference'!$B$5</f>
        <v>3.7291729314631468E-3</v>
      </c>
      <c r="H212" s="53">
        <v>288607.07396999997</v>
      </c>
      <c r="I212" s="54">
        <f>Table3[[#This Row],[Residential CLM $ Collected]]/'1.) CLM Reference'!$B$4</f>
        <v>2.7366831459875404E-3</v>
      </c>
      <c r="J212" s="53">
        <v>357425.65</v>
      </c>
      <c r="K212" s="54">
        <f>Table3[[#This Row],[Residential Incentive Disbursements]]/'1.) CLM Reference'!$B$5</f>
        <v>2.7254070253654884E-3</v>
      </c>
      <c r="L212" s="53">
        <v>225531.1067</v>
      </c>
      <c r="M212" s="54">
        <f>Table3[[#This Row],[C&amp;I CLM $ Collected]]/'1.) CLM Reference'!$B$4</f>
        <v>2.1385725932205144E-3</v>
      </c>
      <c r="N212" s="53">
        <v>131639.67000000001</v>
      </c>
      <c r="O212" s="54">
        <f>Table3[[#This Row],[C&amp;I Incentive Disbursements]]/'1.) CLM Reference'!$B$5</f>
        <v>1.0037659060976585E-3</v>
      </c>
    </row>
    <row r="213" spans="1:15" s="1" customFormat="1" x14ac:dyDescent="0.35">
      <c r="A213" s="89" t="s">
        <v>125</v>
      </c>
      <c r="B213" s="100">
        <v>9003460301</v>
      </c>
      <c r="C213" s="89" t="s">
        <v>50</v>
      </c>
      <c r="D213" s="56">
        <f>Table3[[#This Row],[Residential CLM $ Collected]]+Table3[[#This Row],[C&amp;I CLM $ Collected]]</f>
        <v>31246.50563</v>
      </c>
      <c r="E213" s="57">
        <f>Table3[[#This Row],[CLM $ Collected ]]/'1.) CLM Reference'!$B$4</f>
        <v>2.9629136996660917E-4</v>
      </c>
      <c r="F213" s="56">
        <f>Table3[[#This Row],[Residential Incentive Disbursements]]+Table3[[#This Row],[C&amp;I Incentive Disbursements]]</f>
        <v>39912.379999999997</v>
      </c>
      <c r="G213" s="57">
        <f>Table3[[#This Row],[Incentive Disbursements]]/'1.) CLM Reference'!$B$5</f>
        <v>3.0433596707750828E-4</v>
      </c>
      <c r="H213" s="53">
        <v>31246.50563</v>
      </c>
      <c r="I213" s="54">
        <f>Table3[[#This Row],[Residential CLM $ Collected]]/'1.) CLM Reference'!$B$4</f>
        <v>2.9629136996660917E-4</v>
      </c>
      <c r="J213" s="53">
        <v>39912.379999999997</v>
      </c>
      <c r="K213" s="54">
        <f>Table3[[#This Row],[Residential Incentive Disbursements]]/'1.) CLM Reference'!$B$5</f>
        <v>3.0433596707750828E-4</v>
      </c>
      <c r="L213" s="53">
        <v>0</v>
      </c>
      <c r="M213" s="54">
        <f>Table3[[#This Row],[C&amp;I CLM $ Collected]]/'1.) CLM Reference'!$B$4</f>
        <v>0</v>
      </c>
      <c r="N213" s="53">
        <v>0</v>
      </c>
      <c r="O213" s="54">
        <f>Table3[[#This Row],[C&amp;I Incentive Disbursements]]/'1.) CLM Reference'!$B$5</f>
        <v>0</v>
      </c>
    </row>
    <row r="214" spans="1:15" s="1" customFormat="1" x14ac:dyDescent="0.35">
      <c r="A214" s="89" t="s">
        <v>125</v>
      </c>
      <c r="B214" s="100">
        <v>9003460302</v>
      </c>
      <c r="C214" s="89" t="s">
        <v>50</v>
      </c>
      <c r="D214" s="56">
        <f>Table3[[#This Row],[Residential CLM $ Collected]]+Table3[[#This Row],[C&amp;I CLM $ Collected]]</f>
        <v>171.37020000000001</v>
      </c>
      <c r="E214" s="57">
        <f>Table3[[#This Row],[CLM $ Collected ]]/'1.) CLM Reference'!$B$4</f>
        <v>1.6249980695665971E-6</v>
      </c>
      <c r="F214" s="56">
        <f>Table3[[#This Row],[Residential Incentive Disbursements]]+Table3[[#This Row],[C&amp;I Incentive Disbursements]]</f>
        <v>0</v>
      </c>
      <c r="G214" s="57">
        <f>Table3[[#This Row],[Incentive Disbursements]]/'1.) CLM Reference'!$B$5</f>
        <v>0</v>
      </c>
      <c r="H214" s="53">
        <v>171.37020000000001</v>
      </c>
      <c r="I214" s="54">
        <f>Table3[[#This Row],[Residential CLM $ Collected]]/'1.) CLM Reference'!$B$4</f>
        <v>1.6249980695665971E-6</v>
      </c>
      <c r="J214" s="53">
        <v>0</v>
      </c>
      <c r="K214" s="54">
        <f>Table3[[#This Row],[Residential Incentive Disbursements]]/'1.) CLM Reference'!$B$5</f>
        <v>0</v>
      </c>
      <c r="L214" s="53">
        <v>0</v>
      </c>
      <c r="M214" s="54">
        <f>Table3[[#This Row],[C&amp;I CLM $ Collected]]/'1.) CLM Reference'!$B$4</f>
        <v>0</v>
      </c>
      <c r="N214" s="53">
        <v>0</v>
      </c>
      <c r="O214" s="54">
        <f>Table3[[#This Row],[C&amp;I Incentive Disbursements]]/'1.) CLM Reference'!$B$5</f>
        <v>0</v>
      </c>
    </row>
    <row r="215" spans="1:15" s="1" customFormat="1" x14ac:dyDescent="0.35">
      <c r="A215" s="89" t="s">
        <v>125</v>
      </c>
      <c r="B215" s="100">
        <v>9003496200</v>
      </c>
      <c r="C215" s="89" t="s">
        <v>50</v>
      </c>
      <c r="D215" s="56">
        <f>Table3[[#This Row],[Residential CLM $ Collected]]+Table3[[#This Row],[C&amp;I CLM $ Collected]]</f>
        <v>150.2338</v>
      </c>
      <c r="E215" s="57">
        <f>Table3[[#This Row],[CLM $ Collected ]]/'1.) CLM Reference'!$B$4</f>
        <v>1.4245746050576717E-6</v>
      </c>
      <c r="F215" s="56">
        <f>Table3[[#This Row],[Residential Incentive Disbursements]]+Table3[[#This Row],[C&amp;I Incentive Disbursements]]</f>
        <v>0</v>
      </c>
      <c r="G215" s="57">
        <f>Table3[[#This Row],[Incentive Disbursements]]/'1.) CLM Reference'!$B$5</f>
        <v>0</v>
      </c>
      <c r="H215" s="53">
        <v>150.2338</v>
      </c>
      <c r="I215" s="54">
        <f>Table3[[#This Row],[Residential CLM $ Collected]]/'1.) CLM Reference'!$B$4</f>
        <v>1.4245746050576717E-6</v>
      </c>
      <c r="J215" s="53">
        <v>0</v>
      </c>
      <c r="K215" s="54">
        <f>Table3[[#This Row],[Residential Incentive Disbursements]]/'1.) CLM Reference'!$B$5</f>
        <v>0</v>
      </c>
      <c r="L215" s="53">
        <v>0</v>
      </c>
      <c r="M215" s="54">
        <f>Table3[[#This Row],[C&amp;I CLM $ Collected]]/'1.) CLM Reference'!$B$4</f>
        <v>0</v>
      </c>
      <c r="N215" s="53">
        <v>0</v>
      </c>
      <c r="O215" s="54">
        <f>Table3[[#This Row],[C&amp;I Incentive Disbursements]]/'1.) CLM Reference'!$B$5</f>
        <v>0</v>
      </c>
    </row>
    <row r="216" spans="1:15" s="1" customFormat="1" x14ac:dyDescent="0.35">
      <c r="A216" s="92" t="s">
        <v>126</v>
      </c>
      <c r="B216" s="100">
        <v>9011712100</v>
      </c>
      <c r="C216" s="89" t="s">
        <v>50</v>
      </c>
      <c r="D216" s="56">
        <f>Table3[[#This Row],[Residential CLM $ Collected]]+Table3[[#This Row],[C&amp;I CLM $ Collected]]</f>
        <v>62713.80184</v>
      </c>
      <c r="E216" s="57">
        <f>Table3[[#This Row],[CLM $ Collected ]]/'1.) CLM Reference'!$B$4</f>
        <v>5.9467636103115997E-4</v>
      </c>
      <c r="F216" s="56">
        <f>Table3[[#This Row],[Residential Incentive Disbursements]]+Table3[[#This Row],[C&amp;I Incentive Disbursements]]</f>
        <v>46480.130000000005</v>
      </c>
      <c r="G216" s="57">
        <f>Table3[[#This Row],[Incentive Disbursements]]/'1.) CLM Reference'!$B$5</f>
        <v>3.5441573049360393E-4</v>
      </c>
      <c r="H216" s="53">
        <v>37634.048139999999</v>
      </c>
      <c r="I216" s="54">
        <f>Table3[[#This Row],[Residential CLM $ Collected]]/'1.) CLM Reference'!$B$4</f>
        <v>3.5686050186949878E-4</v>
      </c>
      <c r="J216" s="53">
        <v>35827.08</v>
      </c>
      <c r="K216" s="54">
        <f>Table3[[#This Row],[Residential Incentive Disbursements]]/'1.) CLM Reference'!$B$5</f>
        <v>2.7318513802893378E-4</v>
      </c>
      <c r="L216" s="53">
        <v>25079.753700000001</v>
      </c>
      <c r="M216" s="54">
        <f>Table3[[#This Row],[C&amp;I CLM $ Collected]]/'1.) CLM Reference'!$B$4</f>
        <v>2.3781585916166125E-4</v>
      </c>
      <c r="N216" s="53">
        <v>10653.05</v>
      </c>
      <c r="O216" s="54">
        <f>Table3[[#This Row],[C&amp;I Incentive Disbursements]]/'1.) CLM Reference'!$B$5</f>
        <v>8.1230592464670104E-5</v>
      </c>
    </row>
    <row r="217" spans="1:15" s="1" customFormat="1" x14ac:dyDescent="0.35">
      <c r="A217" s="89" t="s">
        <v>127</v>
      </c>
      <c r="B217" s="100">
        <v>9003510700</v>
      </c>
      <c r="C217" s="89" t="s">
        <v>50</v>
      </c>
      <c r="D217" s="56">
        <f>Table3[[#This Row],[Residential CLM $ Collected]]+Table3[[#This Row],[C&amp;I CLM $ Collected]]</f>
        <v>83.432599999999994</v>
      </c>
      <c r="E217" s="57">
        <f>Table3[[#This Row],[CLM $ Collected ]]/'1.) CLM Reference'!$B$4</f>
        <v>7.911399644682801E-7</v>
      </c>
      <c r="F217" s="56">
        <f>Table3[[#This Row],[Residential Incentive Disbursements]]+Table3[[#This Row],[C&amp;I Incentive Disbursements]]</f>
        <v>74005.55</v>
      </c>
      <c r="G217" s="57">
        <f>Table3[[#This Row],[Incentive Disbursements]]/'1.) CLM Reference'!$B$5</f>
        <v>5.6429986456214571E-4</v>
      </c>
      <c r="H217" s="53">
        <v>83.432599999999994</v>
      </c>
      <c r="I217" s="54">
        <f>Table3[[#This Row],[Residential CLM $ Collected]]/'1.) CLM Reference'!$B$4</f>
        <v>7.911399644682801E-7</v>
      </c>
      <c r="J217" s="53">
        <v>74005.55</v>
      </c>
      <c r="K217" s="54">
        <f>Table3[[#This Row],[Residential Incentive Disbursements]]/'1.) CLM Reference'!$B$5</f>
        <v>5.6429986456214571E-4</v>
      </c>
      <c r="L217" s="53">
        <v>0</v>
      </c>
      <c r="M217" s="54">
        <f>Table3[[#This Row],[C&amp;I CLM $ Collected]]/'1.) CLM Reference'!$B$4</f>
        <v>0</v>
      </c>
      <c r="N217" s="53">
        <v>0</v>
      </c>
      <c r="O217" s="54">
        <f>Table3[[#This Row],[C&amp;I Incentive Disbursements]]/'1.) CLM Reference'!$B$5</f>
        <v>0</v>
      </c>
    </row>
    <row r="218" spans="1:15" s="1" customFormat="1" x14ac:dyDescent="0.35">
      <c r="A218" s="89" t="s">
        <v>127</v>
      </c>
      <c r="B218" s="100">
        <v>9003520100</v>
      </c>
      <c r="C218" s="89" t="s">
        <v>50</v>
      </c>
      <c r="D218" s="56">
        <f>Table3[[#This Row],[Residential CLM $ Collected]]+Table3[[#This Row],[C&amp;I CLM $ Collected]]</f>
        <v>73056.509099999996</v>
      </c>
      <c r="E218" s="57">
        <f>Table3[[#This Row],[CLM $ Collected ]]/'1.) CLM Reference'!$B$4</f>
        <v>6.9274988450019031E-4</v>
      </c>
      <c r="F218" s="56">
        <f>Table3[[#This Row],[Residential Incentive Disbursements]]+Table3[[#This Row],[C&amp;I Incentive Disbursements]]</f>
        <v>62420.3</v>
      </c>
      <c r="G218" s="57">
        <f>Table3[[#This Row],[Incentive Disbursements]]/'1.) CLM Reference'!$B$5</f>
        <v>4.7596115204776544E-4</v>
      </c>
      <c r="H218" s="53">
        <v>73056.509099999996</v>
      </c>
      <c r="I218" s="54">
        <f>Table3[[#This Row],[Residential CLM $ Collected]]/'1.) CLM Reference'!$B$4</f>
        <v>6.9274988450019031E-4</v>
      </c>
      <c r="J218" s="53">
        <v>62420.3</v>
      </c>
      <c r="K218" s="54">
        <f>Table3[[#This Row],[Residential Incentive Disbursements]]/'1.) CLM Reference'!$B$5</f>
        <v>4.7596115204776544E-4</v>
      </c>
      <c r="L218" s="53">
        <v>0</v>
      </c>
      <c r="M218" s="54">
        <f>Table3[[#This Row],[C&amp;I CLM $ Collected]]/'1.) CLM Reference'!$B$4</f>
        <v>0</v>
      </c>
      <c r="N218" s="53">
        <v>0</v>
      </c>
      <c r="O218" s="54">
        <f>Table3[[#This Row],[C&amp;I Incentive Disbursements]]/'1.) CLM Reference'!$B$5</f>
        <v>0</v>
      </c>
    </row>
    <row r="219" spans="1:15" s="1" customFormat="1" x14ac:dyDescent="0.35">
      <c r="A219" s="89" t="s">
        <v>127</v>
      </c>
      <c r="B219" s="100">
        <v>9003520201</v>
      </c>
      <c r="C219" s="89" t="s">
        <v>50</v>
      </c>
      <c r="D219" s="56">
        <f>Table3[[#This Row],[Residential CLM $ Collected]]+Table3[[#This Row],[C&amp;I CLM $ Collected]]</f>
        <v>61644.605809999994</v>
      </c>
      <c r="E219" s="57">
        <f>Table3[[#This Row],[CLM $ Collected ]]/'1.) CLM Reference'!$B$4</f>
        <v>5.8453783353490754E-4</v>
      </c>
      <c r="F219" s="56">
        <f>Table3[[#This Row],[Residential Incentive Disbursements]]+Table3[[#This Row],[C&amp;I Incentive Disbursements]]</f>
        <v>88545.38</v>
      </c>
      <c r="G219" s="57">
        <f>Table3[[#This Row],[Incentive Disbursements]]/'1.) CLM Reference'!$B$5</f>
        <v>6.7516755083373784E-4</v>
      </c>
      <c r="H219" s="53">
        <v>61585.229909999995</v>
      </c>
      <c r="I219" s="54">
        <f>Table3[[#This Row],[Residential CLM $ Collected]]/'1.) CLM Reference'!$B$4</f>
        <v>5.8397480844140368E-4</v>
      </c>
      <c r="J219" s="53">
        <v>88545.38</v>
      </c>
      <c r="K219" s="54">
        <f>Table3[[#This Row],[Residential Incentive Disbursements]]/'1.) CLM Reference'!$B$5</f>
        <v>6.7516755083373784E-4</v>
      </c>
      <c r="L219" s="53">
        <v>59.375900000000001</v>
      </c>
      <c r="M219" s="54">
        <f>Table3[[#This Row],[C&amp;I CLM $ Collected]]/'1.) CLM Reference'!$B$4</f>
        <v>5.6302509350388404E-7</v>
      </c>
      <c r="N219" s="53">
        <v>0</v>
      </c>
      <c r="O219" s="54">
        <f>Table3[[#This Row],[C&amp;I Incentive Disbursements]]/'1.) CLM Reference'!$B$5</f>
        <v>0</v>
      </c>
    </row>
    <row r="220" spans="1:15" s="1" customFormat="1" x14ac:dyDescent="0.35">
      <c r="A220" s="89" t="s">
        <v>127</v>
      </c>
      <c r="B220" s="100">
        <v>9003520202</v>
      </c>
      <c r="C220" s="89" t="s">
        <v>50</v>
      </c>
      <c r="D220" s="56">
        <f>Table3[[#This Row],[Residential CLM $ Collected]]+Table3[[#This Row],[C&amp;I CLM $ Collected]]</f>
        <v>34457.250399999997</v>
      </c>
      <c r="E220" s="57">
        <f>Table3[[#This Row],[CLM $ Collected ]]/'1.) CLM Reference'!$B$4</f>
        <v>3.2673688530778893E-4</v>
      </c>
      <c r="F220" s="56">
        <f>Table3[[#This Row],[Residential Incentive Disbursements]]+Table3[[#This Row],[C&amp;I Incentive Disbursements]]</f>
        <v>28690.240000000002</v>
      </c>
      <c r="G220" s="57">
        <f>Table3[[#This Row],[Incentive Disbursements]]/'1.) CLM Reference'!$B$5</f>
        <v>2.1876600533683564E-4</v>
      </c>
      <c r="H220" s="53">
        <v>34407.006399999998</v>
      </c>
      <c r="I220" s="54">
        <f>Table3[[#This Row],[Residential CLM $ Collected]]/'1.) CLM Reference'!$B$4</f>
        <v>3.2626045239817392E-4</v>
      </c>
      <c r="J220" s="53">
        <v>28690.240000000002</v>
      </c>
      <c r="K220" s="54">
        <f>Table3[[#This Row],[Residential Incentive Disbursements]]/'1.) CLM Reference'!$B$5</f>
        <v>2.1876600533683564E-4</v>
      </c>
      <c r="L220" s="53">
        <v>50.244</v>
      </c>
      <c r="M220" s="54">
        <f>Table3[[#This Row],[C&amp;I CLM $ Collected]]/'1.) CLM Reference'!$B$4</f>
        <v>4.764329096149978E-7</v>
      </c>
      <c r="N220" s="53">
        <v>0</v>
      </c>
      <c r="O220" s="54">
        <f>Table3[[#This Row],[C&amp;I Incentive Disbursements]]/'1.) CLM Reference'!$B$5</f>
        <v>0</v>
      </c>
    </row>
    <row r="221" spans="1:15" s="1" customFormat="1" x14ac:dyDescent="0.35">
      <c r="A221" s="89" t="s">
        <v>127</v>
      </c>
      <c r="B221" s="100">
        <v>9003520301</v>
      </c>
      <c r="C221" s="89" t="s">
        <v>50</v>
      </c>
      <c r="D221" s="56">
        <f>Table3[[#This Row],[Residential CLM $ Collected]]+Table3[[#This Row],[C&amp;I CLM $ Collected]]</f>
        <v>64659.794359999993</v>
      </c>
      <c r="E221" s="57">
        <f>Table3[[#This Row],[CLM $ Collected ]]/'1.) CLM Reference'!$B$4</f>
        <v>6.1312900967363713E-4</v>
      </c>
      <c r="F221" s="56">
        <f>Table3[[#This Row],[Residential Incentive Disbursements]]+Table3[[#This Row],[C&amp;I Incentive Disbursements]]</f>
        <v>38553.33</v>
      </c>
      <c r="G221" s="57">
        <f>Table3[[#This Row],[Incentive Disbursements]]/'1.) CLM Reference'!$B$5</f>
        <v>2.9397307225498238E-4</v>
      </c>
      <c r="H221" s="53">
        <v>64635.440859999995</v>
      </c>
      <c r="I221" s="54">
        <f>Table3[[#This Row],[Residential CLM $ Collected]]/'1.) CLM Reference'!$B$4</f>
        <v>6.1289808043105479E-4</v>
      </c>
      <c r="J221" s="53">
        <v>38553.33</v>
      </c>
      <c r="K221" s="54">
        <f>Table3[[#This Row],[Residential Incentive Disbursements]]/'1.) CLM Reference'!$B$5</f>
        <v>2.9397307225498238E-4</v>
      </c>
      <c r="L221" s="53">
        <v>24.3535</v>
      </c>
      <c r="M221" s="54">
        <f>Table3[[#This Row],[C&amp;I CLM $ Collected]]/'1.) CLM Reference'!$B$4</f>
        <v>2.3092924258237501E-7</v>
      </c>
      <c r="N221" s="53">
        <v>0</v>
      </c>
      <c r="O221" s="54">
        <f>Table3[[#This Row],[C&amp;I Incentive Disbursements]]/'1.) CLM Reference'!$B$5</f>
        <v>0</v>
      </c>
    </row>
    <row r="222" spans="1:15" s="1" customFormat="1" x14ac:dyDescent="0.35">
      <c r="A222" s="89" t="s">
        <v>127</v>
      </c>
      <c r="B222" s="100">
        <v>9003520302</v>
      </c>
      <c r="C222" s="89" t="s">
        <v>50</v>
      </c>
      <c r="D222" s="56">
        <f>Table3[[#This Row],[Residential CLM $ Collected]]+Table3[[#This Row],[C&amp;I CLM $ Collected]]</f>
        <v>44692.481079999998</v>
      </c>
      <c r="E222" s="57">
        <f>Table3[[#This Row],[CLM $ Collected ]]/'1.) CLM Reference'!$B$4</f>
        <v>4.237912745573131E-4</v>
      </c>
      <c r="F222" s="56">
        <f>Table3[[#This Row],[Residential Incentive Disbursements]]+Table3[[#This Row],[C&amp;I Incentive Disbursements]]</f>
        <v>16565.48</v>
      </c>
      <c r="G222" s="57">
        <f>Table3[[#This Row],[Incentive Disbursements]]/'1.) CLM Reference'!$B$5</f>
        <v>1.2631347406251198E-4</v>
      </c>
      <c r="H222" s="53">
        <v>44692.481079999998</v>
      </c>
      <c r="I222" s="54">
        <f>Table3[[#This Row],[Residential CLM $ Collected]]/'1.) CLM Reference'!$B$4</f>
        <v>4.237912745573131E-4</v>
      </c>
      <c r="J222" s="53">
        <v>16565.48</v>
      </c>
      <c r="K222" s="54">
        <f>Table3[[#This Row],[Residential Incentive Disbursements]]/'1.) CLM Reference'!$B$5</f>
        <v>1.2631347406251198E-4</v>
      </c>
      <c r="L222" s="53">
        <v>0</v>
      </c>
      <c r="M222" s="54">
        <f>Table3[[#This Row],[C&amp;I CLM $ Collected]]/'1.) CLM Reference'!$B$4</f>
        <v>0</v>
      </c>
      <c r="N222" s="53">
        <v>0</v>
      </c>
      <c r="O222" s="54">
        <f>Table3[[#This Row],[C&amp;I Incentive Disbursements]]/'1.) CLM Reference'!$B$5</f>
        <v>0</v>
      </c>
    </row>
    <row r="223" spans="1:15" s="1" customFormat="1" x14ac:dyDescent="0.35">
      <c r="A223" s="89" t="s">
        <v>127</v>
      </c>
      <c r="B223" s="100">
        <v>9003520400</v>
      </c>
      <c r="C223" s="89" t="s">
        <v>50</v>
      </c>
      <c r="D223" s="56">
        <f>Table3[[#This Row],[Residential CLM $ Collected]]+Table3[[#This Row],[C&amp;I CLM $ Collected]]</f>
        <v>587950.55721999996</v>
      </c>
      <c r="E223" s="57">
        <f>Table3[[#This Row],[CLM $ Collected ]]/'1.) CLM Reference'!$B$4</f>
        <v>5.5751730492413793E-3</v>
      </c>
      <c r="F223" s="56">
        <f>Table3[[#This Row],[Residential Incentive Disbursements]]+Table3[[#This Row],[C&amp;I Incentive Disbursements]]</f>
        <v>436727.76</v>
      </c>
      <c r="G223" s="57">
        <f>Table3[[#This Row],[Incentive Disbursements]]/'1.) CLM Reference'!$B$5</f>
        <v>3.3300936999796542E-3</v>
      </c>
      <c r="H223" s="53">
        <v>361741.70612999995</v>
      </c>
      <c r="I223" s="54">
        <f>Table3[[#This Row],[Residential CLM $ Collected]]/'1.) CLM Reference'!$B$4</f>
        <v>3.4301738233542189E-3</v>
      </c>
      <c r="J223" s="53">
        <v>310534.15000000002</v>
      </c>
      <c r="K223" s="54">
        <f>Table3[[#This Row],[Residential Incentive Disbursements]]/'1.) CLM Reference'!$B$5</f>
        <v>2.3678545566774528E-3</v>
      </c>
      <c r="L223" s="53">
        <v>226208.85108999998</v>
      </c>
      <c r="M223" s="54">
        <f>Table3[[#This Row],[C&amp;I CLM $ Collected]]/'1.) CLM Reference'!$B$4</f>
        <v>2.14499922588716E-3</v>
      </c>
      <c r="N223" s="53">
        <v>126193.61</v>
      </c>
      <c r="O223" s="54">
        <f>Table3[[#This Row],[C&amp;I Incentive Disbursements]]/'1.) CLM Reference'!$B$5</f>
        <v>9.6223914330220153E-4</v>
      </c>
    </row>
    <row r="224" spans="1:15" s="1" customFormat="1" x14ac:dyDescent="0.35">
      <c r="A224" s="89" t="s">
        <v>127</v>
      </c>
      <c r="B224" s="100">
        <v>9003520501</v>
      </c>
      <c r="C224" s="89" t="s">
        <v>50</v>
      </c>
      <c r="D224" s="56">
        <f>Table3[[#This Row],[Residential CLM $ Collected]]+Table3[[#This Row],[C&amp;I CLM $ Collected]]</f>
        <v>19585.339100000001</v>
      </c>
      <c r="E224" s="57">
        <f>Table3[[#This Row],[CLM $ Collected ]]/'1.) CLM Reference'!$B$4</f>
        <v>1.8571570920327568E-4</v>
      </c>
      <c r="F224" s="56">
        <f>Table3[[#This Row],[Residential Incentive Disbursements]]+Table3[[#This Row],[C&amp;I Incentive Disbursements]]</f>
        <v>14204.25</v>
      </c>
      <c r="G224" s="57">
        <f>Table3[[#This Row],[Incentive Disbursements]]/'1.) CLM Reference'!$B$5</f>
        <v>1.0830885455491998E-4</v>
      </c>
      <c r="H224" s="53">
        <v>19585.339100000001</v>
      </c>
      <c r="I224" s="54">
        <f>Table3[[#This Row],[Residential CLM $ Collected]]/'1.) CLM Reference'!$B$4</f>
        <v>1.8571570920327568E-4</v>
      </c>
      <c r="J224" s="53">
        <v>14204.25</v>
      </c>
      <c r="K224" s="54">
        <f>Table3[[#This Row],[Residential Incentive Disbursements]]/'1.) CLM Reference'!$B$5</f>
        <v>1.0830885455491998E-4</v>
      </c>
      <c r="L224" s="53">
        <v>0</v>
      </c>
      <c r="M224" s="54">
        <f>Table3[[#This Row],[C&amp;I CLM $ Collected]]/'1.) CLM Reference'!$B$4</f>
        <v>0</v>
      </c>
      <c r="N224" s="53">
        <v>0</v>
      </c>
      <c r="O224" s="54">
        <f>Table3[[#This Row],[C&amp;I Incentive Disbursements]]/'1.) CLM Reference'!$B$5</f>
        <v>0</v>
      </c>
    </row>
    <row r="225" spans="1:15" s="1" customFormat="1" x14ac:dyDescent="0.35">
      <c r="A225" s="89" t="s">
        <v>128</v>
      </c>
      <c r="B225" s="100">
        <v>9005296100</v>
      </c>
      <c r="C225" s="89" t="s">
        <v>50</v>
      </c>
      <c r="D225" s="56">
        <f>Table3[[#This Row],[Residential CLM $ Collected]]+Table3[[#This Row],[C&amp;I CLM $ Collected]]</f>
        <v>97263.054940000002</v>
      </c>
      <c r="E225" s="57">
        <f>Table3[[#This Row],[CLM $ Collected ]]/'1.) CLM Reference'!$B$4</f>
        <v>9.2228565128388642E-4</v>
      </c>
      <c r="F225" s="56">
        <f>Table3[[#This Row],[Residential Incentive Disbursements]]+Table3[[#This Row],[C&amp;I Incentive Disbursements]]</f>
        <v>130081.65</v>
      </c>
      <c r="G225" s="57">
        <f>Table3[[#This Row],[Incentive Disbursements]]/'1.) CLM Reference'!$B$5</f>
        <v>9.9188584473759657E-4</v>
      </c>
      <c r="H225" s="53">
        <v>84271.774440000008</v>
      </c>
      <c r="I225" s="54">
        <f>Table3[[#This Row],[Residential CLM $ Collected]]/'1.) CLM Reference'!$B$4</f>
        <v>7.9909733888360816E-4</v>
      </c>
      <c r="J225" s="53">
        <v>124963.65</v>
      </c>
      <c r="K225" s="54">
        <f>Table3[[#This Row],[Residential Incentive Disbursements]]/'1.) CLM Reference'!$B$5</f>
        <v>9.5286057289205176E-4</v>
      </c>
      <c r="L225" s="53">
        <v>12991.280500000001</v>
      </c>
      <c r="M225" s="54">
        <f>Table3[[#This Row],[C&amp;I CLM $ Collected]]/'1.) CLM Reference'!$B$4</f>
        <v>1.2318831240027832E-4</v>
      </c>
      <c r="N225" s="53">
        <v>5118</v>
      </c>
      <c r="O225" s="54">
        <f>Table3[[#This Row],[C&amp;I Incentive Disbursements]]/'1.) CLM Reference'!$B$5</f>
        <v>3.9025271845544854E-5</v>
      </c>
    </row>
    <row r="226" spans="1:15" s="1" customFormat="1" x14ac:dyDescent="0.35">
      <c r="A226" s="89" t="s">
        <v>128</v>
      </c>
      <c r="B226" s="100">
        <v>9005300400</v>
      </c>
      <c r="C226" s="89" t="s">
        <v>50</v>
      </c>
      <c r="D226" s="56">
        <f>Table3[[#This Row],[Residential CLM $ Collected]]+Table3[[#This Row],[C&amp;I CLM $ Collected]]</f>
        <v>59.238100000000003</v>
      </c>
      <c r="E226" s="57">
        <f>Table3[[#This Row],[CLM $ Collected ]]/'1.) CLM Reference'!$B$4</f>
        <v>5.6171842096696526E-7</v>
      </c>
      <c r="F226" s="56">
        <f>Table3[[#This Row],[Residential Incentive Disbursements]]+Table3[[#This Row],[C&amp;I Incentive Disbursements]]</f>
        <v>0</v>
      </c>
      <c r="G226" s="57">
        <f>Table3[[#This Row],[Incentive Disbursements]]/'1.) CLM Reference'!$B$5</f>
        <v>0</v>
      </c>
      <c r="H226" s="53">
        <v>59.238100000000003</v>
      </c>
      <c r="I226" s="54">
        <f>Table3[[#This Row],[Residential CLM $ Collected]]/'1.) CLM Reference'!$B$4</f>
        <v>5.6171842096696526E-7</v>
      </c>
      <c r="J226" s="53">
        <v>0</v>
      </c>
      <c r="K226" s="54">
        <f>Table3[[#This Row],[Residential Incentive Disbursements]]/'1.) CLM Reference'!$B$5</f>
        <v>0</v>
      </c>
      <c r="L226" s="53">
        <v>0</v>
      </c>
      <c r="M226" s="54">
        <f>Table3[[#This Row],[C&amp;I CLM $ Collected]]/'1.) CLM Reference'!$B$4</f>
        <v>0</v>
      </c>
      <c r="N226" s="53">
        <v>0</v>
      </c>
      <c r="O226" s="54">
        <f>Table3[[#This Row],[C&amp;I Incentive Disbursements]]/'1.) CLM Reference'!$B$5</f>
        <v>0</v>
      </c>
    </row>
    <row r="227" spans="1:15" s="1" customFormat="1" x14ac:dyDescent="0.35">
      <c r="A227" s="89" t="s">
        <v>129</v>
      </c>
      <c r="B227" s="100">
        <v>9003468101</v>
      </c>
      <c r="C227" s="89" t="s">
        <v>50</v>
      </c>
      <c r="D227" s="56">
        <f>Table3[[#This Row],[Residential CLM $ Collected]]+Table3[[#This Row],[C&amp;I CLM $ Collected]]</f>
        <v>206806.99693000002</v>
      </c>
      <c r="E227" s="57">
        <f>Table3[[#This Row],[CLM $ Collected ]]/'1.) CLM Reference'!$B$4</f>
        <v>1.9610233913721006E-3</v>
      </c>
      <c r="F227" s="56">
        <f>Table3[[#This Row],[Residential Incentive Disbursements]]+Table3[[#This Row],[C&amp;I Incentive Disbursements]]</f>
        <v>524166.76</v>
      </c>
      <c r="G227" s="57">
        <f>Table3[[#This Row],[Incentive Disbursements]]/'1.) CLM Reference'!$B$5</f>
        <v>3.9968249905038035E-3</v>
      </c>
      <c r="H227" s="53">
        <v>162385.16353000002</v>
      </c>
      <c r="I227" s="54">
        <f>Table3[[#This Row],[Residential CLM $ Collected]]/'1.) CLM Reference'!$B$4</f>
        <v>1.5397985020879138E-3</v>
      </c>
      <c r="J227" s="53">
        <v>497928.39</v>
      </c>
      <c r="K227" s="54">
        <f>Table3[[#This Row],[Residential Incentive Disbursements]]/'1.) CLM Reference'!$B$5</f>
        <v>3.7967547439164669E-3</v>
      </c>
      <c r="L227" s="53">
        <v>44421.833400000003</v>
      </c>
      <c r="M227" s="54">
        <f>Table3[[#This Row],[C&amp;I CLM $ Collected]]/'1.) CLM Reference'!$B$4</f>
        <v>4.2122488928418702E-4</v>
      </c>
      <c r="N227" s="53">
        <v>26238.37</v>
      </c>
      <c r="O227" s="54">
        <f>Table3[[#This Row],[C&amp;I Incentive Disbursements]]/'1.) CLM Reference'!$B$5</f>
        <v>2.000702465873366E-4</v>
      </c>
    </row>
    <row r="228" spans="1:15" s="1" customFormat="1" x14ac:dyDescent="0.35">
      <c r="A228" s="89" t="s">
        <v>129</v>
      </c>
      <c r="B228" s="100">
        <v>9003468102</v>
      </c>
      <c r="C228" s="89" t="s">
        <v>50</v>
      </c>
      <c r="D228" s="56">
        <f>Table3[[#This Row],[Residential CLM $ Collected]]+Table3[[#This Row],[C&amp;I CLM $ Collected]]</f>
        <v>59277.309399999998</v>
      </c>
      <c r="E228" s="57">
        <f>Table3[[#This Row],[CLM $ Collected ]]/'1.) CLM Reference'!$B$4</f>
        <v>5.6209021956035471E-4</v>
      </c>
      <c r="F228" s="56">
        <f>Table3[[#This Row],[Residential Incentive Disbursements]]+Table3[[#This Row],[C&amp;I Incentive Disbursements]]</f>
        <v>64156.639999999999</v>
      </c>
      <c r="G228" s="57">
        <f>Table3[[#This Row],[Incentive Disbursements]]/'1.) CLM Reference'!$B$5</f>
        <v>4.8920092158983132E-4</v>
      </c>
      <c r="H228" s="53">
        <v>59277.309399999998</v>
      </c>
      <c r="I228" s="54">
        <f>Table3[[#This Row],[Residential CLM $ Collected]]/'1.) CLM Reference'!$B$4</f>
        <v>5.6209021956035471E-4</v>
      </c>
      <c r="J228" s="53">
        <v>64156.639999999999</v>
      </c>
      <c r="K228" s="54">
        <f>Table3[[#This Row],[Residential Incentive Disbursements]]/'1.) CLM Reference'!$B$5</f>
        <v>4.8920092158983132E-4</v>
      </c>
      <c r="L228" s="53">
        <v>0</v>
      </c>
      <c r="M228" s="54">
        <f>Table3[[#This Row],[C&amp;I CLM $ Collected]]/'1.) CLM Reference'!$B$4</f>
        <v>0</v>
      </c>
      <c r="N228" s="53">
        <v>0</v>
      </c>
      <c r="O228" s="54">
        <f>Table3[[#This Row],[C&amp;I Incentive Disbursements]]/'1.) CLM Reference'!$B$5</f>
        <v>0</v>
      </c>
    </row>
    <row r="229" spans="1:15" s="1" customFormat="1" x14ac:dyDescent="0.35">
      <c r="A229" s="89" t="s">
        <v>129</v>
      </c>
      <c r="B229" s="100">
        <v>9003470100</v>
      </c>
      <c r="C229" s="89" t="s">
        <v>50</v>
      </c>
      <c r="D229" s="56">
        <f>Table3[[#This Row],[Residential CLM $ Collected]]+Table3[[#This Row],[C&amp;I CLM $ Collected]]</f>
        <v>485.38459999999998</v>
      </c>
      <c r="E229" s="57">
        <f>Table3[[#This Row],[CLM $ Collected ]]/'1.) CLM Reference'!$B$4</f>
        <v>4.6026032413882621E-6</v>
      </c>
      <c r="F229" s="56">
        <f>Table3[[#This Row],[Residential Incentive Disbursements]]+Table3[[#This Row],[C&amp;I Incentive Disbursements]]</f>
        <v>941.77</v>
      </c>
      <c r="G229" s="57">
        <f>Table3[[#This Row],[Incentive Disbursements]]/'1.) CLM Reference'!$B$5</f>
        <v>7.1810922754940944E-6</v>
      </c>
      <c r="H229" s="53">
        <v>485.38459999999998</v>
      </c>
      <c r="I229" s="54">
        <f>Table3[[#This Row],[Residential CLM $ Collected]]/'1.) CLM Reference'!$B$4</f>
        <v>4.6026032413882621E-6</v>
      </c>
      <c r="J229" s="53">
        <v>941.77</v>
      </c>
      <c r="K229" s="54">
        <f>Table3[[#This Row],[Residential Incentive Disbursements]]/'1.) CLM Reference'!$B$5</f>
        <v>7.1810922754940944E-6</v>
      </c>
      <c r="L229" s="53">
        <v>0</v>
      </c>
      <c r="M229" s="54">
        <f>Table3[[#This Row],[C&amp;I CLM $ Collected]]/'1.) CLM Reference'!$B$4</f>
        <v>0</v>
      </c>
      <c r="N229" s="53">
        <v>0</v>
      </c>
      <c r="O229" s="54">
        <f>Table3[[#This Row],[C&amp;I Incentive Disbursements]]/'1.) CLM Reference'!$B$5</f>
        <v>0</v>
      </c>
    </row>
    <row r="230" spans="1:15" s="1" customFormat="1" x14ac:dyDescent="0.35">
      <c r="A230" s="89" t="s">
        <v>130</v>
      </c>
      <c r="B230" s="100">
        <v>9001010101</v>
      </c>
      <c r="C230" s="89" t="s">
        <v>50</v>
      </c>
      <c r="D230" s="56">
        <f>Table3[[#This Row],[Residential CLM $ Collected]]+Table3[[#This Row],[C&amp;I CLM $ Collected]]</f>
        <v>177479.07222</v>
      </c>
      <c r="E230" s="57">
        <f>Table3[[#This Row],[CLM $ Collected ]]/'1.) CLM Reference'!$B$4</f>
        <v>1.6829247427263938E-3</v>
      </c>
      <c r="F230" s="56">
        <f>Table3[[#This Row],[Residential Incentive Disbursements]]+Table3[[#This Row],[C&amp;I Incentive Disbursements]]</f>
        <v>151543.43</v>
      </c>
      <c r="G230" s="57">
        <f>Table3[[#This Row],[Incentive Disbursements]]/'1.) CLM Reference'!$B$5</f>
        <v>1.1555341055405036E-3</v>
      </c>
      <c r="H230" s="53">
        <v>177479.07222</v>
      </c>
      <c r="I230" s="54">
        <f>Table3[[#This Row],[Residential CLM $ Collected]]/'1.) CLM Reference'!$B$4</f>
        <v>1.6829247427263938E-3</v>
      </c>
      <c r="J230" s="53">
        <v>151543.43</v>
      </c>
      <c r="K230" s="54">
        <f>Table3[[#This Row],[Residential Incentive Disbursements]]/'1.) CLM Reference'!$B$5</f>
        <v>1.1555341055405036E-3</v>
      </c>
      <c r="L230" s="53">
        <v>0</v>
      </c>
      <c r="M230" s="54">
        <f>Table3[[#This Row],[C&amp;I CLM $ Collected]]/'1.) CLM Reference'!$B$4</f>
        <v>0</v>
      </c>
      <c r="N230" s="53">
        <v>0</v>
      </c>
      <c r="O230" s="54">
        <f>Table3[[#This Row],[C&amp;I Incentive Disbursements]]/'1.) CLM Reference'!$B$5</f>
        <v>0</v>
      </c>
    </row>
    <row r="231" spans="1:15" s="1" customFormat="1" x14ac:dyDescent="0.35">
      <c r="A231" s="89" t="s">
        <v>130</v>
      </c>
      <c r="B231" s="100">
        <v>9001010102</v>
      </c>
      <c r="C231" s="89" t="s">
        <v>50</v>
      </c>
      <c r="D231" s="56">
        <f>Table3[[#This Row],[Residential CLM $ Collected]]+Table3[[#This Row],[C&amp;I CLM $ Collected]]</f>
        <v>218748.72320000001</v>
      </c>
      <c r="E231" s="57">
        <f>Table3[[#This Row],[CLM $ Collected ]]/'1.) CLM Reference'!$B$4</f>
        <v>2.0742594273692734E-3</v>
      </c>
      <c r="F231" s="56">
        <f>Table3[[#This Row],[Residential Incentive Disbursements]]+Table3[[#This Row],[C&amp;I Incentive Disbursements]]</f>
        <v>78163.77</v>
      </c>
      <c r="G231" s="57">
        <f>Table3[[#This Row],[Incentive Disbursements]]/'1.) CLM Reference'!$B$5</f>
        <v>5.9600671604584669E-4</v>
      </c>
      <c r="H231" s="53">
        <v>218748.72320000001</v>
      </c>
      <c r="I231" s="54">
        <f>Table3[[#This Row],[Residential CLM $ Collected]]/'1.) CLM Reference'!$B$4</f>
        <v>2.0742594273692734E-3</v>
      </c>
      <c r="J231" s="53">
        <v>78163.77</v>
      </c>
      <c r="K231" s="54">
        <f>Table3[[#This Row],[Residential Incentive Disbursements]]/'1.) CLM Reference'!$B$5</f>
        <v>5.9600671604584669E-4</v>
      </c>
      <c r="L231" s="53">
        <v>0</v>
      </c>
      <c r="M231" s="54">
        <f>Table3[[#This Row],[C&amp;I CLM $ Collected]]/'1.) CLM Reference'!$B$4</f>
        <v>0</v>
      </c>
      <c r="N231" s="53">
        <v>0</v>
      </c>
      <c r="O231" s="54">
        <f>Table3[[#This Row],[C&amp;I Incentive Disbursements]]/'1.) CLM Reference'!$B$5</f>
        <v>0</v>
      </c>
    </row>
    <row r="232" spans="1:15" s="1" customFormat="1" x14ac:dyDescent="0.35">
      <c r="A232" s="89" t="s">
        <v>130</v>
      </c>
      <c r="B232" s="100">
        <v>9001010201</v>
      </c>
      <c r="C232" s="89" t="s">
        <v>50</v>
      </c>
      <c r="D232" s="56">
        <f>Table3[[#This Row],[Residential CLM $ Collected]]+Table3[[#This Row],[C&amp;I CLM $ Collected]]</f>
        <v>129723.2558</v>
      </c>
      <c r="E232" s="57">
        <f>Table3[[#This Row],[CLM $ Collected ]]/'1.) CLM Reference'!$B$4</f>
        <v>1.2300857456716153E-3</v>
      </c>
      <c r="F232" s="56">
        <f>Table3[[#This Row],[Residential Incentive Disbursements]]+Table3[[#This Row],[C&amp;I Incentive Disbursements]]</f>
        <v>45656.7</v>
      </c>
      <c r="G232" s="57">
        <f>Table3[[#This Row],[Incentive Disbursements]]/'1.) CLM Reference'!$B$5</f>
        <v>3.4813699278438598E-4</v>
      </c>
      <c r="H232" s="53">
        <v>129723.2558</v>
      </c>
      <c r="I232" s="54">
        <f>Table3[[#This Row],[Residential CLM $ Collected]]/'1.) CLM Reference'!$B$4</f>
        <v>1.2300857456716153E-3</v>
      </c>
      <c r="J232" s="53">
        <v>45656.7</v>
      </c>
      <c r="K232" s="54">
        <f>Table3[[#This Row],[Residential Incentive Disbursements]]/'1.) CLM Reference'!$B$5</f>
        <v>3.4813699278438598E-4</v>
      </c>
      <c r="L232" s="53">
        <v>0</v>
      </c>
      <c r="M232" s="54">
        <f>Table3[[#This Row],[C&amp;I CLM $ Collected]]/'1.) CLM Reference'!$B$4</f>
        <v>0</v>
      </c>
      <c r="N232" s="53">
        <v>0</v>
      </c>
      <c r="O232" s="54">
        <f>Table3[[#This Row],[C&amp;I Incentive Disbursements]]/'1.) CLM Reference'!$B$5</f>
        <v>0</v>
      </c>
    </row>
    <row r="233" spans="1:15" s="1" customFormat="1" x14ac:dyDescent="0.35">
      <c r="A233" s="89" t="s">
        <v>130</v>
      </c>
      <c r="B233" s="100">
        <v>9001010202</v>
      </c>
      <c r="C233" s="89" t="s">
        <v>50</v>
      </c>
      <c r="D233" s="56">
        <f>Table3[[#This Row],[Residential CLM $ Collected]]+Table3[[#This Row],[C&amp;I CLM $ Collected]]</f>
        <v>20970.478200000001</v>
      </c>
      <c r="E233" s="57">
        <f>Table3[[#This Row],[CLM $ Collected ]]/'1.) CLM Reference'!$B$4</f>
        <v>1.9885013026120298E-4</v>
      </c>
      <c r="F233" s="56">
        <f>Table3[[#This Row],[Residential Incentive Disbursements]]+Table3[[#This Row],[C&amp;I Incentive Disbursements]]</f>
        <v>15158.33</v>
      </c>
      <c r="G233" s="57">
        <f>Table3[[#This Row],[Incentive Disbursements]]/'1.) CLM Reference'!$B$5</f>
        <v>1.1558381183557599E-4</v>
      </c>
      <c r="H233" s="53">
        <v>20970.478200000001</v>
      </c>
      <c r="I233" s="54">
        <f>Table3[[#This Row],[Residential CLM $ Collected]]/'1.) CLM Reference'!$B$4</f>
        <v>1.9885013026120298E-4</v>
      </c>
      <c r="J233" s="53">
        <v>15158.33</v>
      </c>
      <c r="K233" s="54">
        <f>Table3[[#This Row],[Residential Incentive Disbursements]]/'1.) CLM Reference'!$B$5</f>
        <v>1.1558381183557599E-4</v>
      </c>
      <c r="L233" s="53">
        <v>0</v>
      </c>
      <c r="M233" s="54">
        <f>Table3[[#This Row],[C&amp;I CLM $ Collected]]/'1.) CLM Reference'!$B$4</f>
        <v>0</v>
      </c>
      <c r="N233" s="53">
        <v>0</v>
      </c>
      <c r="O233" s="54">
        <f>Table3[[#This Row],[C&amp;I Incentive Disbursements]]/'1.) CLM Reference'!$B$5</f>
        <v>0</v>
      </c>
    </row>
    <row r="234" spans="1:15" s="1" customFormat="1" x14ac:dyDescent="0.35">
      <c r="A234" s="89" t="s">
        <v>130</v>
      </c>
      <c r="B234" s="100">
        <v>9001010300</v>
      </c>
      <c r="C234" s="89" t="s">
        <v>50</v>
      </c>
      <c r="D234" s="56">
        <f>Table3[[#This Row],[Residential CLM $ Collected]]+Table3[[#This Row],[C&amp;I CLM $ Collected]]</f>
        <v>163185.14976999999</v>
      </c>
      <c r="E234" s="57">
        <f>Table3[[#This Row],[CLM $ Collected ]]/'1.) CLM Reference'!$B$4</f>
        <v>1.5473842789363961E-3</v>
      </c>
      <c r="F234" s="56">
        <f>Table3[[#This Row],[Residential Incentive Disbursements]]+Table3[[#This Row],[C&amp;I Incentive Disbursements]]</f>
        <v>40321.9</v>
      </c>
      <c r="G234" s="57">
        <f>Table3[[#This Row],[Incentive Disbursements]]/'1.) CLM Reference'!$B$5</f>
        <v>3.0745859883330893E-4</v>
      </c>
      <c r="H234" s="53">
        <v>163185.14976999999</v>
      </c>
      <c r="I234" s="54">
        <f>Table3[[#This Row],[Residential CLM $ Collected]]/'1.) CLM Reference'!$B$4</f>
        <v>1.5473842789363961E-3</v>
      </c>
      <c r="J234" s="53">
        <v>40321.9</v>
      </c>
      <c r="K234" s="54">
        <f>Table3[[#This Row],[Residential Incentive Disbursements]]/'1.) CLM Reference'!$B$5</f>
        <v>3.0745859883330893E-4</v>
      </c>
      <c r="L234" s="53">
        <v>0</v>
      </c>
      <c r="M234" s="54">
        <f>Table3[[#This Row],[C&amp;I CLM $ Collected]]/'1.) CLM Reference'!$B$4</f>
        <v>0</v>
      </c>
      <c r="N234" s="53">
        <v>0</v>
      </c>
      <c r="O234" s="54">
        <f>Table3[[#This Row],[C&amp;I Incentive Disbursements]]/'1.) CLM Reference'!$B$5</f>
        <v>0</v>
      </c>
    </row>
    <row r="235" spans="1:15" s="1" customFormat="1" x14ac:dyDescent="0.35">
      <c r="A235" s="89" t="s">
        <v>130</v>
      </c>
      <c r="B235" s="100">
        <v>9001010400</v>
      </c>
      <c r="C235" s="89" t="s">
        <v>50</v>
      </c>
      <c r="D235" s="56">
        <f>Table3[[#This Row],[Residential CLM $ Collected]]+Table3[[#This Row],[C&amp;I CLM $ Collected]]</f>
        <v>73769.957999999999</v>
      </c>
      <c r="E235" s="57">
        <f>Table3[[#This Row],[CLM $ Collected ]]/'1.) CLM Reference'!$B$4</f>
        <v>6.9951508104681526E-4</v>
      </c>
      <c r="F235" s="56">
        <f>Table3[[#This Row],[Residential Incentive Disbursements]]+Table3[[#This Row],[C&amp;I Incentive Disbursements]]</f>
        <v>10697.75</v>
      </c>
      <c r="G235" s="57">
        <f>Table3[[#This Row],[Incentive Disbursements]]/'1.) CLM Reference'!$B$5</f>
        <v>8.1571434522406685E-5</v>
      </c>
      <c r="H235" s="53">
        <v>73639.636299999998</v>
      </c>
      <c r="I235" s="54">
        <f>Table3[[#This Row],[Residential CLM $ Collected]]/'1.) CLM Reference'!$B$4</f>
        <v>6.9827932062334233E-4</v>
      </c>
      <c r="J235" s="53">
        <v>10697.75</v>
      </c>
      <c r="K235" s="54">
        <f>Table3[[#This Row],[Residential Incentive Disbursements]]/'1.) CLM Reference'!$B$5</f>
        <v>8.1571434522406685E-5</v>
      </c>
      <c r="L235" s="53">
        <v>130.32169999999999</v>
      </c>
      <c r="M235" s="54">
        <f>Table3[[#This Row],[C&amp;I CLM $ Collected]]/'1.) CLM Reference'!$B$4</f>
        <v>1.2357604234729093E-6</v>
      </c>
      <c r="N235" s="53">
        <v>0</v>
      </c>
      <c r="O235" s="54">
        <f>Table3[[#This Row],[C&amp;I Incentive Disbursements]]/'1.) CLM Reference'!$B$5</f>
        <v>0</v>
      </c>
    </row>
    <row r="236" spans="1:15" s="1" customFormat="1" x14ac:dyDescent="0.35">
      <c r="A236" s="89" t="s">
        <v>130</v>
      </c>
      <c r="B236" s="100">
        <v>9001010500</v>
      </c>
      <c r="C236" s="89" t="s">
        <v>50</v>
      </c>
      <c r="D236" s="56">
        <f>Table3[[#This Row],[Residential CLM $ Collected]]+Table3[[#This Row],[C&amp;I CLM $ Collected]]</f>
        <v>1419811.2818300002</v>
      </c>
      <c r="E236" s="57">
        <f>Table3[[#This Row],[CLM $ Collected ]]/'1.) CLM Reference'!$B$4</f>
        <v>1.3463196005621899E-2</v>
      </c>
      <c r="F236" s="56">
        <f>Table3[[#This Row],[Residential Incentive Disbursements]]+Table3[[#This Row],[C&amp;I Incentive Disbursements]]</f>
        <v>433081.5</v>
      </c>
      <c r="G236" s="57">
        <f>Table3[[#This Row],[Incentive Disbursements]]/'1.) CLM Reference'!$B$5</f>
        <v>3.3022905956968216E-3</v>
      </c>
      <c r="H236" s="53">
        <v>982865.20609000011</v>
      </c>
      <c r="I236" s="54">
        <f>Table3[[#This Row],[Residential CLM $ Collected]]/'1.) CLM Reference'!$B$4</f>
        <v>9.3199054592947063E-3</v>
      </c>
      <c r="J236" s="53">
        <v>193765.52</v>
      </c>
      <c r="K236" s="54">
        <f>Table3[[#This Row],[Residential Incentive Disbursements]]/'1.) CLM Reference'!$B$5</f>
        <v>1.4774818468724809E-3</v>
      </c>
      <c r="L236" s="53">
        <v>436946.07574</v>
      </c>
      <c r="M236" s="54">
        <f>Table3[[#This Row],[C&amp;I CLM $ Collected]]/'1.) CLM Reference'!$B$4</f>
        <v>4.1432905463271918E-3</v>
      </c>
      <c r="N236" s="53">
        <v>239315.98</v>
      </c>
      <c r="O236" s="54">
        <f>Table3[[#This Row],[C&amp;I Incentive Disbursements]]/'1.) CLM Reference'!$B$5</f>
        <v>1.8248087488243407E-3</v>
      </c>
    </row>
    <row r="237" spans="1:15" s="1" customFormat="1" x14ac:dyDescent="0.35">
      <c r="A237" s="89" t="s">
        <v>130</v>
      </c>
      <c r="B237" s="100">
        <v>9001010600</v>
      </c>
      <c r="C237" s="89" t="s">
        <v>50</v>
      </c>
      <c r="D237" s="56">
        <f>Table3[[#This Row],[Residential CLM $ Collected]]+Table3[[#This Row],[C&amp;I CLM $ Collected]]</f>
        <v>29870.012420000003</v>
      </c>
      <c r="E237" s="57">
        <f>Table3[[#This Row],[CLM $ Collected ]]/'1.) CLM Reference'!$B$4</f>
        <v>2.8323893255904632E-4</v>
      </c>
      <c r="F237" s="56">
        <f>Table3[[#This Row],[Residential Incentive Disbursements]]+Table3[[#This Row],[C&amp;I Incentive Disbursements]]</f>
        <v>1235.02</v>
      </c>
      <c r="G237" s="57">
        <f>Table3[[#This Row],[Incentive Disbursements]]/'1.) CLM Reference'!$B$5</f>
        <v>9.4171534260814385E-6</v>
      </c>
      <c r="H237" s="53">
        <v>29870.012420000003</v>
      </c>
      <c r="I237" s="54">
        <f>Table3[[#This Row],[Residential CLM $ Collected]]/'1.) CLM Reference'!$B$4</f>
        <v>2.8323893255904632E-4</v>
      </c>
      <c r="J237" s="53">
        <v>1235.02</v>
      </c>
      <c r="K237" s="54">
        <f>Table3[[#This Row],[Residential Incentive Disbursements]]/'1.) CLM Reference'!$B$5</f>
        <v>9.4171534260814385E-6</v>
      </c>
      <c r="L237" s="53">
        <v>0</v>
      </c>
      <c r="M237" s="54">
        <f>Table3[[#This Row],[C&amp;I CLM $ Collected]]/'1.) CLM Reference'!$B$4</f>
        <v>0</v>
      </c>
      <c r="N237" s="53">
        <v>0</v>
      </c>
      <c r="O237" s="54">
        <f>Table3[[#This Row],[C&amp;I Incentive Disbursements]]/'1.) CLM Reference'!$B$5</f>
        <v>0</v>
      </c>
    </row>
    <row r="238" spans="1:15" s="1" customFormat="1" x14ac:dyDescent="0.35">
      <c r="A238" s="89" t="s">
        <v>130</v>
      </c>
      <c r="B238" s="100">
        <v>9001010700</v>
      </c>
      <c r="C238" s="89" t="s">
        <v>50</v>
      </c>
      <c r="D238" s="56">
        <f>Table3[[#This Row],[Residential CLM $ Collected]]+Table3[[#This Row],[C&amp;I CLM $ Collected]]</f>
        <v>52845.403770000004</v>
      </c>
      <c r="E238" s="57">
        <f>Table3[[#This Row],[CLM $ Collected ]]/'1.) CLM Reference'!$B$4</f>
        <v>5.0110041951119486E-4</v>
      </c>
      <c r="F238" s="56">
        <f>Table3[[#This Row],[Residential Incentive Disbursements]]+Table3[[#This Row],[C&amp;I Incentive Disbursements]]</f>
        <v>3717.33</v>
      </c>
      <c r="G238" s="57">
        <f>Table3[[#This Row],[Incentive Disbursements]]/'1.) CLM Reference'!$B$5</f>
        <v>2.8345020279327714E-5</v>
      </c>
      <c r="H238" s="53">
        <v>52845.403770000004</v>
      </c>
      <c r="I238" s="54">
        <f>Table3[[#This Row],[Residential CLM $ Collected]]/'1.) CLM Reference'!$B$4</f>
        <v>5.0110041951119486E-4</v>
      </c>
      <c r="J238" s="53">
        <v>3717.33</v>
      </c>
      <c r="K238" s="54">
        <f>Table3[[#This Row],[Residential Incentive Disbursements]]/'1.) CLM Reference'!$B$5</f>
        <v>2.8345020279327714E-5</v>
      </c>
      <c r="L238" s="53">
        <v>0</v>
      </c>
      <c r="M238" s="54">
        <f>Table3[[#This Row],[C&amp;I CLM $ Collected]]/'1.) CLM Reference'!$B$4</f>
        <v>0</v>
      </c>
      <c r="N238" s="53">
        <v>0</v>
      </c>
      <c r="O238" s="54">
        <f>Table3[[#This Row],[C&amp;I Incentive Disbursements]]/'1.) CLM Reference'!$B$5</f>
        <v>0</v>
      </c>
    </row>
    <row r="239" spans="1:15" s="1" customFormat="1" x14ac:dyDescent="0.35">
      <c r="A239" s="89" t="s">
        <v>130</v>
      </c>
      <c r="B239" s="100">
        <v>9001010800</v>
      </c>
      <c r="C239" s="89" t="s">
        <v>50</v>
      </c>
      <c r="D239" s="56">
        <f>Table3[[#This Row],[Residential CLM $ Collected]]+Table3[[#This Row],[C&amp;I CLM $ Collected]]</f>
        <v>12645.391900000001</v>
      </c>
      <c r="E239" s="57">
        <f>Table3[[#This Row],[CLM $ Collected ]]/'1.) CLM Reference'!$B$4</f>
        <v>1.1990846381934013E-4</v>
      </c>
      <c r="F239" s="56">
        <f>Table3[[#This Row],[Residential Incentive Disbursements]]+Table3[[#This Row],[C&amp;I Incentive Disbursements]]</f>
        <v>12376.77</v>
      </c>
      <c r="G239" s="57">
        <f>Table3[[#This Row],[Incentive Disbursements]]/'1.) CLM Reference'!$B$5</f>
        <v>9.4374133219965646E-5</v>
      </c>
      <c r="H239" s="53">
        <v>12645.391900000001</v>
      </c>
      <c r="I239" s="54">
        <f>Table3[[#This Row],[Residential CLM $ Collected]]/'1.) CLM Reference'!$B$4</f>
        <v>1.1990846381934013E-4</v>
      </c>
      <c r="J239" s="53">
        <v>12376.77</v>
      </c>
      <c r="K239" s="54">
        <f>Table3[[#This Row],[Residential Incentive Disbursements]]/'1.) CLM Reference'!$B$5</f>
        <v>9.4374133219965646E-5</v>
      </c>
      <c r="L239" s="53">
        <v>0</v>
      </c>
      <c r="M239" s="54">
        <f>Table3[[#This Row],[C&amp;I CLM $ Collected]]/'1.) CLM Reference'!$B$4</f>
        <v>0</v>
      </c>
      <c r="N239" s="53">
        <v>0</v>
      </c>
      <c r="O239" s="54">
        <f>Table3[[#This Row],[C&amp;I Incentive Disbursements]]/'1.) CLM Reference'!$B$5</f>
        <v>0</v>
      </c>
    </row>
    <row r="240" spans="1:15" s="1" customFormat="1" x14ac:dyDescent="0.35">
      <c r="A240" s="89" t="s">
        <v>130</v>
      </c>
      <c r="B240" s="100">
        <v>9001010900</v>
      </c>
      <c r="C240" s="89" t="s">
        <v>50</v>
      </c>
      <c r="D240" s="56">
        <f>Table3[[#This Row],[Residential CLM $ Collected]]+Table3[[#This Row],[C&amp;I CLM $ Collected]]</f>
        <v>171.9161</v>
      </c>
      <c r="E240" s="57">
        <f>Table3[[#This Row],[CLM $ Collected ]]/'1.) CLM Reference'!$B$4</f>
        <v>1.6301745030782369E-6</v>
      </c>
      <c r="F240" s="56">
        <f>Table3[[#This Row],[Residential Incentive Disbursements]]+Table3[[#This Row],[C&amp;I Incentive Disbursements]]</f>
        <v>0</v>
      </c>
      <c r="G240" s="57">
        <f>Table3[[#This Row],[Incentive Disbursements]]/'1.) CLM Reference'!$B$5</f>
        <v>0</v>
      </c>
      <c r="H240" s="53">
        <v>171.9161</v>
      </c>
      <c r="I240" s="54">
        <f>Table3[[#This Row],[Residential CLM $ Collected]]/'1.) CLM Reference'!$B$4</f>
        <v>1.6301745030782369E-6</v>
      </c>
      <c r="J240" s="53">
        <v>0</v>
      </c>
      <c r="K240" s="54">
        <f>Table3[[#This Row],[Residential Incentive Disbursements]]/'1.) CLM Reference'!$B$5</f>
        <v>0</v>
      </c>
      <c r="L240" s="53">
        <v>0</v>
      </c>
      <c r="M240" s="54">
        <f>Table3[[#This Row],[C&amp;I CLM $ Collected]]/'1.) CLM Reference'!$B$4</f>
        <v>0</v>
      </c>
      <c r="N240" s="53">
        <v>0</v>
      </c>
      <c r="O240" s="54">
        <f>Table3[[#This Row],[C&amp;I Incentive Disbursements]]/'1.) CLM Reference'!$B$5</f>
        <v>0</v>
      </c>
    </row>
    <row r="241" spans="1:15" s="1" customFormat="1" x14ac:dyDescent="0.35">
      <c r="A241" s="89" t="s">
        <v>130</v>
      </c>
      <c r="B241" s="100">
        <v>9001011000</v>
      </c>
      <c r="C241" s="89" t="s">
        <v>50</v>
      </c>
      <c r="D241" s="56">
        <f>Table3[[#This Row],[Residential CLM $ Collected]]+Table3[[#This Row],[C&amp;I CLM $ Collected]]</f>
        <v>350.33</v>
      </c>
      <c r="E241" s="57">
        <f>Table3[[#This Row],[CLM $ Collected ]]/'1.) CLM Reference'!$B$4</f>
        <v>3.3219636419357968E-6</v>
      </c>
      <c r="F241" s="56">
        <f>Table3[[#This Row],[Residential Incentive Disbursements]]+Table3[[#This Row],[C&amp;I Incentive Disbursements]]</f>
        <v>0</v>
      </c>
      <c r="G241" s="57">
        <f>Table3[[#This Row],[Incentive Disbursements]]/'1.) CLM Reference'!$B$5</f>
        <v>0</v>
      </c>
      <c r="H241" s="53">
        <v>350.33</v>
      </c>
      <c r="I241" s="54">
        <f>Table3[[#This Row],[Residential CLM $ Collected]]/'1.) CLM Reference'!$B$4</f>
        <v>3.3219636419357968E-6</v>
      </c>
      <c r="J241" s="53">
        <v>0</v>
      </c>
      <c r="K241" s="54">
        <f>Table3[[#This Row],[Residential Incentive Disbursements]]/'1.) CLM Reference'!$B$5</f>
        <v>0</v>
      </c>
      <c r="L241" s="53">
        <v>0</v>
      </c>
      <c r="M241" s="54">
        <f>Table3[[#This Row],[C&amp;I CLM $ Collected]]/'1.) CLM Reference'!$B$4</f>
        <v>0</v>
      </c>
      <c r="N241" s="53">
        <v>0</v>
      </c>
      <c r="O241" s="54">
        <f>Table3[[#This Row],[C&amp;I Incentive Disbursements]]/'1.) CLM Reference'!$B$5</f>
        <v>0</v>
      </c>
    </row>
    <row r="242" spans="1:15" s="1" customFormat="1" x14ac:dyDescent="0.35">
      <c r="A242" s="89" t="s">
        <v>130</v>
      </c>
      <c r="B242" s="100">
        <v>9001011100</v>
      </c>
      <c r="C242" s="89" t="s">
        <v>50</v>
      </c>
      <c r="D242" s="56">
        <f>Table3[[#This Row],[Residential CLM $ Collected]]+Table3[[#This Row],[C&amp;I CLM $ Collected]]</f>
        <v>80.607699999999994</v>
      </c>
      <c r="E242" s="57">
        <f>Table3[[#This Row],[CLM $ Collected ]]/'1.) CLM Reference'!$B$4</f>
        <v>7.6435317746144525E-7</v>
      </c>
      <c r="F242" s="56">
        <f>Table3[[#This Row],[Residential Incentive Disbursements]]+Table3[[#This Row],[C&amp;I Incentive Disbursements]]</f>
        <v>0</v>
      </c>
      <c r="G242" s="57">
        <f>Table3[[#This Row],[Incentive Disbursements]]/'1.) CLM Reference'!$B$5</f>
        <v>0</v>
      </c>
      <c r="H242" s="53">
        <v>80.607699999999994</v>
      </c>
      <c r="I242" s="54">
        <f>Table3[[#This Row],[Residential CLM $ Collected]]/'1.) CLM Reference'!$B$4</f>
        <v>7.6435317746144525E-7</v>
      </c>
      <c r="J242" s="53">
        <v>0</v>
      </c>
      <c r="K242" s="54">
        <f>Table3[[#This Row],[Residential Incentive Disbursements]]/'1.) CLM Reference'!$B$5</f>
        <v>0</v>
      </c>
      <c r="L242" s="53">
        <v>0</v>
      </c>
      <c r="M242" s="54">
        <f>Table3[[#This Row],[C&amp;I CLM $ Collected]]/'1.) CLM Reference'!$B$4</f>
        <v>0</v>
      </c>
      <c r="N242" s="53">
        <v>0</v>
      </c>
      <c r="O242" s="54">
        <f>Table3[[#This Row],[C&amp;I Incentive Disbursements]]/'1.) CLM Reference'!$B$5</f>
        <v>0</v>
      </c>
    </row>
    <row r="243" spans="1:15" s="1" customFormat="1" x14ac:dyDescent="0.35">
      <c r="A243" s="89" t="s">
        <v>130</v>
      </c>
      <c r="B243" s="100">
        <v>9001011200</v>
      </c>
      <c r="C243" s="89" t="s">
        <v>50</v>
      </c>
      <c r="D243" s="56">
        <f>Table3[[#This Row],[Residential CLM $ Collected]]+Table3[[#This Row],[C&amp;I CLM $ Collected]]</f>
        <v>98532.407059999998</v>
      </c>
      <c r="E243" s="57">
        <f>Table3[[#This Row],[CLM $ Collected ]]/'1.) CLM Reference'!$B$4</f>
        <v>9.3432213571700406E-4</v>
      </c>
      <c r="F243" s="56">
        <f>Table3[[#This Row],[Residential Incentive Disbursements]]+Table3[[#This Row],[C&amp;I Incentive Disbursements]]</f>
        <v>10728.61</v>
      </c>
      <c r="G243" s="57">
        <f>Table3[[#This Row],[Incentive Disbursements]]/'1.) CLM Reference'!$B$5</f>
        <v>8.1806745168978303E-5</v>
      </c>
      <c r="H243" s="53">
        <v>98348.237359999999</v>
      </c>
      <c r="I243" s="54">
        <f>Table3[[#This Row],[Residential CLM $ Collected]]/'1.) CLM Reference'!$B$4</f>
        <v>9.3257576787141212E-4</v>
      </c>
      <c r="J243" s="53">
        <v>10728.61</v>
      </c>
      <c r="K243" s="54">
        <f>Table3[[#This Row],[Residential Incentive Disbursements]]/'1.) CLM Reference'!$B$5</f>
        <v>8.1806745168978303E-5</v>
      </c>
      <c r="L243" s="53">
        <v>184.16970000000001</v>
      </c>
      <c r="M243" s="54">
        <f>Table3[[#This Row],[C&amp;I CLM $ Collected]]/'1.) CLM Reference'!$B$4</f>
        <v>1.7463678455919368E-6</v>
      </c>
      <c r="N243" s="53">
        <v>0</v>
      </c>
      <c r="O243" s="54">
        <f>Table3[[#This Row],[C&amp;I Incentive Disbursements]]/'1.) CLM Reference'!$B$5</f>
        <v>0</v>
      </c>
    </row>
    <row r="244" spans="1:15" s="1" customFormat="1" x14ac:dyDescent="0.35">
      <c r="A244" s="89" t="s">
        <v>130</v>
      </c>
      <c r="B244" s="100">
        <v>9001011300</v>
      </c>
      <c r="C244" s="89" t="s">
        <v>50</v>
      </c>
      <c r="D244" s="56">
        <f>Table3[[#This Row],[Residential CLM $ Collected]]+Table3[[#This Row],[C&amp;I CLM $ Collected]]</f>
        <v>42398.510699999999</v>
      </c>
      <c r="E244" s="57">
        <f>Table3[[#This Row],[CLM $ Collected ]]/'1.) CLM Reference'!$B$4</f>
        <v>4.0203896616797263E-4</v>
      </c>
      <c r="F244" s="56">
        <f>Table3[[#This Row],[Residential Incentive Disbursements]]+Table3[[#This Row],[C&amp;I Incentive Disbursements]]</f>
        <v>12183.42</v>
      </c>
      <c r="G244" s="57">
        <f>Table3[[#This Row],[Incentive Disbursements]]/'1.) CLM Reference'!$B$5</f>
        <v>9.2899819755460744E-5</v>
      </c>
      <c r="H244" s="53">
        <v>42398.510699999999</v>
      </c>
      <c r="I244" s="54">
        <f>Table3[[#This Row],[Residential CLM $ Collected]]/'1.) CLM Reference'!$B$4</f>
        <v>4.0203896616797263E-4</v>
      </c>
      <c r="J244" s="53">
        <v>12183.42</v>
      </c>
      <c r="K244" s="54">
        <f>Table3[[#This Row],[Residential Incentive Disbursements]]/'1.) CLM Reference'!$B$5</f>
        <v>9.2899819755460744E-5</v>
      </c>
      <c r="L244" s="53">
        <v>0</v>
      </c>
      <c r="M244" s="54">
        <f>Table3[[#This Row],[C&amp;I CLM $ Collected]]/'1.) CLM Reference'!$B$4</f>
        <v>0</v>
      </c>
      <c r="N244" s="53">
        <v>0</v>
      </c>
      <c r="O244" s="54">
        <f>Table3[[#This Row],[C&amp;I Incentive Disbursements]]/'1.) CLM Reference'!$B$5</f>
        <v>0</v>
      </c>
    </row>
    <row r="245" spans="1:15" s="1" customFormat="1" x14ac:dyDescent="0.35">
      <c r="A245" s="89" t="s">
        <v>130</v>
      </c>
      <c r="B245" s="100">
        <v>9001020200</v>
      </c>
      <c r="C245" s="89" t="s">
        <v>50</v>
      </c>
      <c r="D245" s="56">
        <f>Table3[[#This Row],[Residential CLM $ Collected]]+Table3[[#This Row],[C&amp;I CLM $ Collected]]</f>
        <v>14382.959800000001</v>
      </c>
      <c r="E245" s="57">
        <f>Table3[[#This Row],[CLM $ Collected ]]/'1.) CLM Reference'!$B$4</f>
        <v>1.3638475014707323E-4</v>
      </c>
      <c r="F245" s="56">
        <f>Table3[[#This Row],[Residential Incentive Disbursements]]+Table3[[#This Row],[C&amp;I Incentive Disbursements]]</f>
        <v>5325.95</v>
      </c>
      <c r="G245" s="57">
        <f>Table3[[#This Row],[Incentive Disbursements]]/'1.) CLM Reference'!$B$5</f>
        <v>4.0610911798706449E-5</v>
      </c>
      <c r="H245" s="53">
        <v>14382.959800000001</v>
      </c>
      <c r="I245" s="54">
        <f>Table3[[#This Row],[Residential CLM $ Collected]]/'1.) CLM Reference'!$B$4</f>
        <v>1.3638475014707323E-4</v>
      </c>
      <c r="J245" s="53">
        <v>5325.95</v>
      </c>
      <c r="K245" s="54">
        <f>Table3[[#This Row],[Residential Incentive Disbursements]]/'1.) CLM Reference'!$B$5</f>
        <v>4.0610911798706449E-5</v>
      </c>
      <c r="L245" s="53">
        <v>0</v>
      </c>
      <c r="M245" s="54">
        <f>Table3[[#This Row],[C&amp;I CLM $ Collected]]/'1.) CLM Reference'!$B$4</f>
        <v>0</v>
      </c>
      <c r="N245" s="53">
        <v>0</v>
      </c>
      <c r="O245" s="54">
        <f>Table3[[#This Row],[C&amp;I Incentive Disbursements]]/'1.) CLM Reference'!$B$5</f>
        <v>0</v>
      </c>
    </row>
    <row r="246" spans="1:15" s="1" customFormat="1" x14ac:dyDescent="0.35">
      <c r="A246" s="92" t="s">
        <v>131</v>
      </c>
      <c r="B246" s="100">
        <v>9011709100</v>
      </c>
      <c r="C246" s="89" t="s">
        <v>50</v>
      </c>
      <c r="D246" s="56">
        <f>Table3[[#This Row],[Residential CLM $ Collected]]+Table3[[#This Row],[C&amp;I CLM $ Collected]]</f>
        <v>137397.34839999999</v>
      </c>
      <c r="E246" s="57">
        <f>Table3[[#This Row],[CLM $ Collected ]]/'1.) CLM Reference'!$B$4</f>
        <v>1.3028544397658936E-3</v>
      </c>
      <c r="F246" s="56">
        <f>Table3[[#This Row],[Residential Incentive Disbursements]]+Table3[[#This Row],[C&amp;I Incentive Disbursements]]</f>
        <v>131249.36000000002</v>
      </c>
      <c r="G246" s="57">
        <f>Table3[[#This Row],[Incentive Disbursements]]/'1.) CLM Reference'!$B$5</f>
        <v>1.0007897525505631E-3</v>
      </c>
      <c r="H246" s="53">
        <v>130049.2482</v>
      </c>
      <c r="I246" s="54">
        <f>Table3[[#This Row],[Residential CLM $ Collected]]/'1.) CLM Reference'!$B$4</f>
        <v>1.2331769308408769E-3</v>
      </c>
      <c r="J246" s="53">
        <v>128841.02</v>
      </c>
      <c r="K246" s="54">
        <f>Table3[[#This Row],[Residential Incentive Disbursements]]/'1.) CLM Reference'!$B$5</f>
        <v>9.8242591448950397E-4</v>
      </c>
      <c r="L246" s="53">
        <v>7348.1001999999999</v>
      </c>
      <c r="M246" s="54">
        <f>Table3[[#This Row],[C&amp;I CLM $ Collected]]/'1.) CLM Reference'!$B$4</f>
        <v>6.9677508925016865E-5</v>
      </c>
      <c r="N246" s="53">
        <v>2408.34</v>
      </c>
      <c r="O246" s="54">
        <f>Table3[[#This Row],[C&amp;I Incentive Disbursements]]/'1.) CLM Reference'!$B$5</f>
        <v>1.8363838061058908E-5</v>
      </c>
    </row>
    <row r="247" spans="1:15" s="1" customFormat="1" x14ac:dyDescent="0.35">
      <c r="A247" s="92" t="s">
        <v>131</v>
      </c>
      <c r="B247" s="100">
        <v>9011709200</v>
      </c>
      <c r="C247" s="89" t="s">
        <v>50</v>
      </c>
      <c r="D247" s="56">
        <f>Table3[[#This Row],[Residential CLM $ Collected]]+Table3[[#This Row],[C&amp;I CLM $ Collected]]</f>
        <v>18628.313860000002</v>
      </c>
      <c r="E247" s="57">
        <f>Table3[[#This Row],[CLM $ Collected ]]/'1.) CLM Reference'!$B$4</f>
        <v>1.7664082822906599E-4</v>
      </c>
      <c r="F247" s="56">
        <f>Table3[[#This Row],[Residential Incentive Disbursements]]+Table3[[#This Row],[C&amp;I Incentive Disbursements]]</f>
        <v>17303.98</v>
      </c>
      <c r="G247" s="57">
        <f>Table3[[#This Row],[Incentive Disbursements]]/'1.) CLM Reference'!$B$5</f>
        <v>1.3194461186203033E-4</v>
      </c>
      <c r="H247" s="53">
        <v>18628.313860000002</v>
      </c>
      <c r="I247" s="54">
        <f>Table3[[#This Row],[Residential CLM $ Collected]]/'1.) CLM Reference'!$B$4</f>
        <v>1.7664082822906599E-4</v>
      </c>
      <c r="J247" s="53">
        <v>17303.98</v>
      </c>
      <c r="K247" s="54">
        <f>Table3[[#This Row],[Residential Incentive Disbursements]]/'1.) CLM Reference'!$B$5</f>
        <v>1.3194461186203033E-4</v>
      </c>
      <c r="L247" s="53">
        <v>0</v>
      </c>
      <c r="M247" s="54">
        <f>Table3[[#This Row],[C&amp;I CLM $ Collected]]/'1.) CLM Reference'!$B$4</f>
        <v>0</v>
      </c>
      <c r="N247" s="53">
        <v>0</v>
      </c>
      <c r="O247" s="54">
        <f>Table3[[#This Row],[C&amp;I Incentive Disbursements]]/'1.) CLM Reference'!$B$5</f>
        <v>0</v>
      </c>
    </row>
    <row r="248" spans="1:15" s="1" customFormat="1" x14ac:dyDescent="0.35">
      <c r="A248" s="89" t="s">
        <v>132</v>
      </c>
      <c r="B248" s="100">
        <v>9011702100</v>
      </c>
      <c r="C248" s="89" t="s">
        <v>50</v>
      </c>
      <c r="D248" s="56">
        <f>Table3[[#This Row],[Residential CLM $ Collected]]+Table3[[#This Row],[C&amp;I CLM $ Collected]]</f>
        <v>1357.5208</v>
      </c>
      <c r="E248" s="57">
        <f>Table3[[#This Row],[CLM $ Collected ]]/'1.) CLM Reference'!$B$4</f>
        <v>1.287253372754716E-5</v>
      </c>
      <c r="F248" s="56">
        <f>Table3[[#This Row],[Residential Incentive Disbursements]]+Table3[[#This Row],[C&amp;I Incentive Disbursements]]</f>
        <v>4610.1499999999996</v>
      </c>
      <c r="G248" s="57">
        <f>Table3[[#This Row],[Incentive Disbursements]]/'1.) CLM Reference'!$B$5</f>
        <v>3.5152863813743372E-5</v>
      </c>
      <c r="H248" s="53">
        <v>1357.5208</v>
      </c>
      <c r="I248" s="54">
        <f>Table3[[#This Row],[Residential CLM $ Collected]]/'1.) CLM Reference'!$B$4</f>
        <v>1.287253372754716E-5</v>
      </c>
      <c r="J248" s="53">
        <v>4610.1499999999996</v>
      </c>
      <c r="K248" s="54">
        <f>Table3[[#This Row],[Residential Incentive Disbursements]]/'1.) CLM Reference'!$B$5</f>
        <v>3.5152863813743372E-5</v>
      </c>
      <c r="L248" s="53">
        <v>0</v>
      </c>
      <c r="M248" s="54">
        <f>Table3[[#This Row],[C&amp;I CLM $ Collected]]/'1.) CLM Reference'!$B$4</f>
        <v>0</v>
      </c>
      <c r="N248" s="53">
        <v>0</v>
      </c>
      <c r="O248" s="54">
        <f>Table3[[#This Row],[C&amp;I Incentive Disbursements]]/'1.) CLM Reference'!$B$5</f>
        <v>0</v>
      </c>
    </row>
    <row r="249" spans="1:15" s="1" customFormat="1" x14ac:dyDescent="0.35">
      <c r="A249" s="89" t="s">
        <v>132</v>
      </c>
      <c r="B249" s="100">
        <v>9011702400</v>
      </c>
      <c r="C249" s="89" t="s">
        <v>50</v>
      </c>
      <c r="D249" s="56">
        <f>Table3[[#This Row],[Residential CLM $ Collected]]+Table3[[#This Row],[C&amp;I CLM $ Collected]]</f>
        <v>142.89859999999999</v>
      </c>
      <c r="E249" s="57">
        <f>Table3[[#This Row],[CLM $ Collected ]]/'1.) CLM Reference'!$B$4</f>
        <v>1.3550194207847649E-6</v>
      </c>
      <c r="F249" s="56">
        <f>Table3[[#This Row],[Residential Incentive Disbursements]]+Table3[[#This Row],[C&amp;I Incentive Disbursements]]</f>
        <v>0</v>
      </c>
      <c r="G249" s="57">
        <f>Table3[[#This Row],[Incentive Disbursements]]/'1.) CLM Reference'!$B$5</f>
        <v>0</v>
      </c>
      <c r="H249" s="53">
        <v>142.89859999999999</v>
      </c>
      <c r="I249" s="54">
        <f>Table3[[#This Row],[Residential CLM $ Collected]]/'1.) CLM Reference'!$B$4</f>
        <v>1.3550194207847649E-6</v>
      </c>
      <c r="J249" s="53">
        <v>0</v>
      </c>
      <c r="K249" s="54">
        <f>Table3[[#This Row],[Residential Incentive Disbursements]]/'1.) CLM Reference'!$B$5</f>
        <v>0</v>
      </c>
      <c r="L249" s="53">
        <v>0</v>
      </c>
      <c r="M249" s="54">
        <f>Table3[[#This Row],[C&amp;I CLM $ Collected]]/'1.) CLM Reference'!$B$4</f>
        <v>0</v>
      </c>
      <c r="N249" s="53">
        <v>0</v>
      </c>
      <c r="O249" s="54">
        <f>Table3[[#This Row],[C&amp;I Incentive Disbursements]]/'1.) CLM Reference'!$B$5</f>
        <v>0</v>
      </c>
    </row>
    <row r="250" spans="1:15" s="1" customFormat="1" x14ac:dyDescent="0.35">
      <c r="A250" s="89" t="s">
        <v>132</v>
      </c>
      <c r="B250" s="100">
        <v>9011702500</v>
      </c>
      <c r="C250" s="89" t="s">
        <v>50</v>
      </c>
      <c r="D250" s="56">
        <f>Table3[[#This Row],[Residential CLM $ Collected]]+Table3[[#This Row],[C&amp;I CLM $ Collected]]</f>
        <v>34.7044</v>
      </c>
      <c r="E250" s="57">
        <f>Table3[[#This Row],[CLM $ Collected ]]/'1.) CLM Reference'!$B$4</f>
        <v>3.2908045275938879E-7</v>
      </c>
      <c r="F250" s="56">
        <f>Table3[[#This Row],[Residential Incentive Disbursements]]+Table3[[#This Row],[C&amp;I Incentive Disbursements]]</f>
        <v>0</v>
      </c>
      <c r="G250" s="57">
        <f>Table3[[#This Row],[Incentive Disbursements]]/'1.) CLM Reference'!$B$5</f>
        <v>0</v>
      </c>
      <c r="H250" s="53">
        <v>34.7044</v>
      </c>
      <c r="I250" s="54">
        <f>Table3[[#This Row],[Residential CLM $ Collected]]/'1.) CLM Reference'!$B$4</f>
        <v>3.2908045275938879E-7</v>
      </c>
      <c r="J250" s="53">
        <v>0</v>
      </c>
      <c r="K250" s="54">
        <f>Table3[[#This Row],[Residential Incentive Disbursements]]/'1.) CLM Reference'!$B$5</f>
        <v>0</v>
      </c>
      <c r="L250" s="53">
        <v>0</v>
      </c>
      <c r="M250" s="54">
        <f>Table3[[#This Row],[C&amp;I CLM $ Collected]]/'1.) CLM Reference'!$B$4</f>
        <v>0</v>
      </c>
      <c r="N250" s="53">
        <v>0</v>
      </c>
      <c r="O250" s="54">
        <f>Table3[[#This Row],[C&amp;I Incentive Disbursements]]/'1.) CLM Reference'!$B$5</f>
        <v>0</v>
      </c>
    </row>
    <row r="251" spans="1:15" s="1" customFormat="1" x14ac:dyDescent="0.35">
      <c r="A251" s="89" t="s">
        <v>132</v>
      </c>
      <c r="B251" s="100">
        <v>9011702600</v>
      </c>
      <c r="C251" s="89" t="s">
        <v>50</v>
      </c>
      <c r="D251" s="56">
        <f>Table3[[#This Row],[Residential CLM $ Collected]]+Table3[[#This Row],[C&amp;I CLM $ Collected]]</f>
        <v>10.244899999999999</v>
      </c>
      <c r="E251" s="57">
        <f>Table3[[#This Row],[CLM $ Collected ]]/'1.) CLM Reference'!$B$4</f>
        <v>9.7146077456307041E-8</v>
      </c>
      <c r="F251" s="56">
        <f>Table3[[#This Row],[Residential Incentive Disbursements]]+Table3[[#This Row],[C&amp;I Incentive Disbursements]]</f>
        <v>0</v>
      </c>
      <c r="G251" s="57">
        <f>Table3[[#This Row],[Incentive Disbursements]]/'1.) CLM Reference'!$B$5</f>
        <v>0</v>
      </c>
      <c r="H251" s="53">
        <v>10.244899999999999</v>
      </c>
      <c r="I251" s="54">
        <f>Table3[[#This Row],[Residential CLM $ Collected]]/'1.) CLM Reference'!$B$4</f>
        <v>9.7146077456307041E-8</v>
      </c>
      <c r="J251" s="53">
        <v>0</v>
      </c>
      <c r="K251" s="54">
        <f>Table3[[#This Row],[Residential Incentive Disbursements]]/'1.) CLM Reference'!$B$5</f>
        <v>0</v>
      </c>
      <c r="L251" s="53">
        <v>0</v>
      </c>
      <c r="M251" s="54">
        <f>Table3[[#This Row],[C&amp;I CLM $ Collected]]/'1.) CLM Reference'!$B$4</f>
        <v>0</v>
      </c>
      <c r="N251" s="53">
        <v>0</v>
      </c>
      <c r="O251" s="54">
        <f>Table3[[#This Row],[C&amp;I Incentive Disbursements]]/'1.) CLM Reference'!$B$5</f>
        <v>0</v>
      </c>
    </row>
    <row r="252" spans="1:15" s="1" customFormat="1" x14ac:dyDescent="0.35">
      <c r="A252" s="89" t="s">
        <v>132</v>
      </c>
      <c r="B252" s="100">
        <v>9011702700</v>
      </c>
      <c r="C252" s="89" t="s">
        <v>50</v>
      </c>
      <c r="D252" s="56">
        <f>Table3[[#This Row],[Residential CLM $ Collected]]+Table3[[#This Row],[C&amp;I CLM $ Collected]]</f>
        <v>1759.7802000000001</v>
      </c>
      <c r="E252" s="57">
        <f>Table3[[#This Row],[CLM $ Collected ]]/'1.) CLM Reference'!$B$4</f>
        <v>1.6686911889357193E-5</v>
      </c>
      <c r="F252" s="56">
        <f>Table3[[#This Row],[Residential Incentive Disbursements]]+Table3[[#This Row],[C&amp;I Incentive Disbursements]]</f>
        <v>3330</v>
      </c>
      <c r="G252" s="57">
        <f>Table3[[#This Row],[Incentive Disbursements]]/'1.) CLM Reference'!$B$5</f>
        <v>2.5391589536081351E-5</v>
      </c>
      <c r="H252" s="53">
        <v>1538.4363000000001</v>
      </c>
      <c r="I252" s="54">
        <f>Table3[[#This Row],[Residential CLM $ Collected]]/'1.) CLM Reference'!$B$4</f>
        <v>1.4588043998613401E-5</v>
      </c>
      <c r="J252" s="53">
        <v>3330</v>
      </c>
      <c r="K252" s="54">
        <f>Table3[[#This Row],[Residential Incentive Disbursements]]/'1.) CLM Reference'!$B$5</f>
        <v>2.5391589536081351E-5</v>
      </c>
      <c r="L252" s="53">
        <v>221.34389999999999</v>
      </c>
      <c r="M252" s="54">
        <f>Table3[[#This Row],[C&amp;I CLM $ Collected]]/'1.) CLM Reference'!$B$4</f>
        <v>2.0988678907437925E-6</v>
      </c>
      <c r="N252" s="53">
        <v>0</v>
      </c>
      <c r="O252" s="54">
        <f>Table3[[#This Row],[C&amp;I Incentive Disbursements]]/'1.) CLM Reference'!$B$5</f>
        <v>0</v>
      </c>
    </row>
    <row r="253" spans="1:15" s="1" customFormat="1" x14ac:dyDescent="0.35">
      <c r="A253" s="89" t="s">
        <v>132</v>
      </c>
      <c r="B253" s="100">
        <v>9011702800</v>
      </c>
      <c r="C253" s="89" t="s">
        <v>50</v>
      </c>
      <c r="D253" s="56">
        <f>Table3[[#This Row],[Residential CLM $ Collected]]+Table3[[#This Row],[C&amp;I CLM $ Collected]]</f>
        <v>408199.31670000002</v>
      </c>
      <c r="E253" s="57">
        <f>Table3[[#This Row],[CLM $ Collected ]]/'1.) CLM Reference'!$B$4</f>
        <v>3.8707027338236405E-3</v>
      </c>
      <c r="F253" s="56">
        <f>Table3[[#This Row],[Residential Incentive Disbursements]]+Table3[[#This Row],[C&amp;I Incentive Disbursements]]</f>
        <v>521199.85</v>
      </c>
      <c r="G253" s="57">
        <f>Table3[[#This Row],[Incentive Disbursements]]/'1.) CLM Reference'!$B$5</f>
        <v>3.9742019992393901E-3</v>
      </c>
      <c r="H253" s="53">
        <v>270173.25368000002</v>
      </c>
      <c r="I253" s="54">
        <f>Table3[[#This Row],[Residential CLM $ Collected]]/'1.) CLM Reference'!$B$4</f>
        <v>2.5618865805054E-3</v>
      </c>
      <c r="J253" s="53">
        <v>456751.41</v>
      </c>
      <c r="K253" s="54">
        <f>Table3[[#This Row],[Residential Incentive Disbursements]]/'1.) CLM Reference'!$B$5</f>
        <v>3.4827760728968174E-3</v>
      </c>
      <c r="L253" s="53">
        <v>138026.06302</v>
      </c>
      <c r="M253" s="54">
        <f>Table3[[#This Row],[C&amp;I CLM $ Collected]]/'1.) CLM Reference'!$B$4</f>
        <v>1.30881615331824E-3</v>
      </c>
      <c r="N253" s="53">
        <v>64448.44</v>
      </c>
      <c r="O253" s="54">
        <f>Table3[[#This Row],[C&amp;I Incentive Disbursements]]/'1.) CLM Reference'!$B$5</f>
        <v>4.9142592634257261E-4</v>
      </c>
    </row>
    <row r="254" spans="1:15" s="1" customFormat="1" x14ac:dyDescent="0.35">
      <c r="A254" s="89" t="s">
        <v>132</v>
      </c>
      <c r="B254" s="100">
        <v>9011702900</v>
      </c>
      <c r="C254" s="89" t="s">
        <v>50</v>
      </c>
      <c r="D254" s="56">
        <f>Table3[[#This Row],[Residential CLM $ Collected]]+Table3[[#This Row],[C&amp;I CLM $ Collected]]</f>
        <v>23371.467239999998</v>
      </c>
      <c r="E254" s="57">
        <f>Table3[[#This Row],[CLM $ Collected ]]/'1.) CLM Reference'!$B$4</f>
        <v>2.2161723069669616E-4</v>
      </c>
      <c r="F254" s="56">
        <f>Table3[[#This Row],[Residential Incentive Disbursements]]+Table3[[#This Row],[C&amp;I Incentive Disbursements]]</f>
        <v>24473.8</v>
      </c>
      <c r="G254" s="57">
        <f>Table3[[#This Row],[Incentive Disbursements]]/'1.) CLM Reference'!$B$5</f>
        <v>1.866152204168612E-4</v>
      </c>
      <c r="H254" s="53">
        <v>23371.467239999998</v>
      </c>
      <c r="I254" s="54">
        <f>Table3[[#This Row],[Residential CLM $ Collected]]/'1.) CLM Reference'!$B$4</f>
        <v>2.2161723069669616E-4</v>
      </c>
      <c r="J254" s="53">
        <v>24473.8</v>
      </c>
      <c r="K254" s="54">
        <f>Table3[[#This Row],[Residential Incentive Disbursements]]/'1.) CLM Reference'!$B$5</f>
        <v>1.866152204168612E-4</v>
      </c>
      <c r="L254" s="53">
        <v>0</v>
      </c>
      <c r="M254" s="54">
        <f>Table3[[#This Row],[C&amp;I CLM $ Collected]]/'1.) CLM Reference'!$B$4</f>
        <v>0</v>
      </c>
      <c r="N254" s="53">
        <v>0</v>
      </c>
      <c r="O254" s="54">
        <f>Table3[[#This Row],[C&amp;I Incentive Disbursements]]/'1.) CLM Reference'!$B$5</f>
        <v>0</v>
      </c>
    </row>
    <row r="255" spans="1:15" s="1" customFormat="1" x14ac:dyDescent="0.35">
      <c r="A255" s="89" t="s">
        <v>132</v>
      </c>
      <c r="B255" s="100">
        <v>9011703000</v>
      </c>
      <c r="C255" s="89" t="s">
        <v>50</v>
      </c>
      <c r="D255" s="56">
        <f>Table3[[#This Row],[Residential CLM $ Collected]]+Table3[[#This Row],[C&amp;I CLM $ Collected]]</f>
        <v>36.766100000000002</v>
      </c>
      <c r="E255" s="57">
        <f>Table3[[#This Row],[CLM $ Collected ]]/'1.) CLM Reference'!$B$4</f>
        <v>3.4863028417713501E-7</v>
      </c>
      <c r="F255" s="56">
        <f>Table3[[#This Row],[Residential Incentive Disbursements]]+Table3[[#This Row],[C&amp;I Incentive Disbursements]]</f>
        <v>0</v>
      </c>
      <c r="G255" s="57">
        <f>Table3[[#This Row],[Incentive Disbursements]]/'1.) CLM Reference'!$B$5</f>
        <v>0</v>
      </c>
      <c r="H255" s="53">
        <v>36.766100000000002</v>
      </c>
      <c r="I255" s="54">
        <f>Table3[[#This Row],[Residential CLM $ Collected]]/'1.) CLM Reference'!$B$4</f>
        <v>3.4863028417713501E-7</v>
      </c>
      <c r="J255" s="53">
        <v>0</v>
      </c>
      <c r="K255" s="54">
        <f>Table3[[#This Row],[Residential Incentive Disbursements]]/'1.) CLM Reference'!$B$5</f>
        <v>0</v>
      </c>
      <c r="L255" s="53">
        <v>0</v>
      </c>
      <c r="M255" s="54">
        <f>Table3[[#This Row],[C&amp;I CLM $ Collected]]/'1.) CLM Reference'!$B$4</f>
        <v>0</v>
      </c>
      <c r="N255" s="53">
        <v>0</v>
      </c>
      <c r="O255" s="54">
        <f>Table3[[#This Row],[C&amp;I Incentive Disbursements]]/'1.) CLM Reference'!$B$5</f>
        <v>0</v>
      </c>
    </row>
    <row r="256" spans="1:15" s="1" customFormat="1" x14ac:dyDescent="0.35">
      <c r="A256" s="89" t="s">
        <v>133</v>
      </c>
      <c r="B256" s="100">
        <v>9009186100</v>
      </c>
      <c r="C256" s="89" t="s">
        <v>50</v>
      </c>
      <c r="D256" s="56">
        <f>Table3[[#This Row],[Residential CLM $ Collected]]+Table3[[#This Row],[C&amp;I CLM $ Collected]]</f>
        <v>41.552</v>
      </c>
      <c r="E256" s="57">
        <f>Table3[[#This Row],[CLM $ Collected ]]/'1.) CLM Reference'!$B$4</f>
        <v>3.9401202651704459E-7</v>
      </c>
      <c r="F256" s="56">
        <f>Table3[[#This Row],[Residential Incentive Disbursements]]+Table3[[#This Row],[C&amp;I Incentive Disbursements]]</f>
        <v>84373.17</v>
      </c>
      <c r="G256" s="57">
        <f>Table3[[#This Row],[Incentive Disbursements]]/'1.) CLM Reference'!$B$5</f>
        <v>6.4335402417357748E-4</v>
      </c>
      <c r="H256" s="53">
        <v>41.552</v>
      </c>
      <c r="I256" s="54">
        <f>Table3[[#This Row],[Residential CLM $ Collected]]/'1.) CLM Reference'!$B$4</f>
        <v>3.9401202651704459E-7</v>
      </c>
      <c r="J256" s="53">
        <v>84373.17</v>
      </c>
      <c r="K256" s="54">
        <f>Table3[[#This Row],[Residential Incentive Disbursements]]/'1.) CLM Reference'!$B$5</f>
        <v>6.4335402417357748E-4</v>
      </c>
      <c r="L256" s="53">
        <v>0</v>
      </c>
      <c r="M256" s="54">
        <f>Table3[[#This Row],[C&amp;I CLM $ Collected]]/'1.) CLM Reference'!$B$4</f>
        <v>0</v>
      </c>
      <c r="N256" s="53">
        <v>0</v>
      </c>
      <c r="O256" s="54">
        <f>Table3[[#This Row],[C&amp;I Incentive Disbursements]]/'1.) CLM Reference'!$B$5</f>
        <v>0</v>
      </c>
    </row>
    <row r="257" spans="1:15" s="1" customFormat="1" x14ac:dyDescent="0.35">
      <c r="A257" s="89" t="s">
        <v>133</v>
      </c>
      <c r="B257" s="100">
        <v>9009190100</v>
      </c>
      <c r="C257" s="89" t="s">
        <v>50</v>
      </c>
      <c r="D257" s="56">
        <f>Table3[[#This Row],[Residential CLM $ Collected]]+Table3[[#This Row],[C&amp;I CLM $ Collected]]</f>
        <v>53240.684130000001</v>
      </c>
      <c r="E257" s="57">
        <f>Table3[[#This Row],[CLM $ Collected ]]/'1.) CLM Reference'!$B$4</f>
        <v>5.0484861973467353E-4</v>
      </c>
      <c r="F257" s="56">
        <f>Table3[[#This Row],[Residential Incentive Disbursements]]+Table3[[#This Row],[C&amp;I Incentive Disbursements]]</f>
        <v>71593.17</v>
      </c>
      <c r="G257" s="57">
        <f>Table3[[#This Row],[Incentive Disbursements]]/'1.) CLM Reference'!$B$5</f>
        <v>5.4590522108915714E-4</v>
      </c>
      <c r="H257" s="53">
        <v>53240.684130000001</v>
      </c>
      <c r="I257" s="54">
        <f>Table3[[#This Row],[Residential CLM $ Collected]]/'1.) CLM Reference'!$B$4</f>
        <v>5.0484861973467353E-4</v>
      </c>
      <c r="J257" s="53">
        <v>71593.17</v>
      </c>
      <c r="K257" s="54">
        <f>Table3[[#This Row],[Residential Incentive Disbursements]]/'1.) CLM Reference'!$B$5</f>
        <v>5.4590522108915714E-4</v>
      </c>
      <c r="L257" s="53">
        <v>0</v>
      </c>
      <c r="M257" s="54">
        <f>Table3[[#This Row],[C&amp;I CLM $ Collected]]/'1.) CLM Reference'!$B$4</f>
        <v>0</v>
      </c>
      <c r="N257" s="53">
        <v>0</v>
      </c>
      <c r="O257" s="54">
        <f>Table3[[#This Row],[C&amp;I Incentive Disbursements]]/'1.) CLM Reference'!$B$5</f>
        <v>0</v>
      </c>
    </row>
    <row r="258" spans="1:15" s="1" customFormat="1" x14ac:dyDescent="0.35">
      <c r="A258" s="89" t="s">
        <v>133</v>
      </c>
      <c r="B258" s="100">
        <v>9009190200</v>
      </c>
      <c r="C258" s="89" t="s">
        <v>50</v>
      </c>
      <c r="D258" s="56">
        <f>Table3[[#This Row],[Residential CLM $ Collected]]+Table3[[#This Row],[C&amp;I CLM $ Collected]]</f>
        <v>71019.634300000005</v>
      </c>
      <c r="E258" s="57">
        <f>Table3[[#This Row],[CLM $ Collected ]]/'1.) CLM Reference'!$B$4</f>
        <v>6.7343545516563371E-4</v>
      </c>
      <c r="F258" s="56">
        <f>Table3[[#This Row],[Residential Incentive Disbursements]]+Table3[[#This Row],[C&amp;I Incentive Disbursements]]</f>
        <v>86064.27</v>
      </c>
      <c r="G258" s="57">
        <f>Table3[[#This Row],[Incentive Disbursements]]/'1.) CLM Reference'!$B$5</f>
        <v>6.5624883410284691E-4</v>
      </c>
      <c r="H258" s="53">
        <v>71019.634300000005</v>
      </c>
      <c r="I258" s="54">
        <f>Table3[[#This Row],[Residential CLM $ Collected]]/'1.) CLM Reference'!$B$4</f>
        <v>6.7343545516563371E-4</v>
      </c>
      <c r="J258" s="53">
        <v>86064.27</v>
      </c>
      <c r="K258" s="54">
        <f>Table3[[#This Row],[Residential Incentive Disbursements]]/'1.) CLM Reference'!$B$5</f>
        <v>6.5624883410284691E-4</v>
      </c>
      <c r="L258" s="53">
        <v>0</v>
      </c>
      <c r="M258" s="54">
        <f>Table3[[#This Row],[C&amp;I CLM $ Collected]]/'1.) CLM Reference'!$B$4</f>
        <v>0</v>
      </c>
      <c r="N258" s="53">
        <v>0</v>
      </c>
      <c r="O258" s="54">
        <f>Table3[[#This Row],[C&amp;I Incentive Disbursements]]/'1.) CLM Reference'!$B$5</f>
        <v>0</v>
      </c>
    </row>
    <row r="259" spans="1:15" s="1" customFormat="1" x14ac:dyDescent="0.35">
      <c r="A259" s="89" t="s">
        <v>133</v>
      </c>
      <c r="B259" s="100">
        <v>9009190301</v>
      </c>
      <c r="C259" s="89" t="s">
        <v>50</v>
      </c>
      <c r="D259" s="56">
        <f>Table3[[#This Row],[Residential CLM $ Collected]]+Table3[[#This Row],[C&amp;I CLM $ Collected]]</f>
        <v>106848.60261</v>
      </c>
      <c r="E259" s="57">
        <f>Table3[[#This Row],[CLM $ Collected ]]/'1.) CLM Reference'!$B$4</f>
        <v>1.0131794966519176E-3</v>
      </c>
      <c r="F259" s="56">
        <f>Table3[[#This Row],[Residential Incentive Disbursements]]+Table3[[#This Row],[C&amp;I Incentive Disbursements]]</f>
        <v>203050.17</v>
      </c>
      <c r="G259" s="57">
        <f>Table3[[#This Row],[Incentive Disbursements]]/'1.) CLM Reference'!$B$5</f>
        <v>1.5482782498112732E-3</v>
      </c>
      <c r="H259" s="53">
        <v>106848.60261</v>
      </c>
      <c r="I259" s="54">
        <f>Table3[[#This Row],[Residential CLM $ Collected]]/'1.) CLM Reference'!$B$4</f>
        <v>1.0131794966519176E-3</v>
      </c>
      <c r="J259" s="53">
        <v>203050.17</v>
      </c>
      <c r="K259" s="54">
        <f>Table3[[#This Row],[Residential Incentive Disbursements]]/'1.) CLM Reference'!$B$5</f>
        <v>1.5482782498112732E-3</v>
      </c>
      <c r="L259" s="53">
        <v>0</v>
      </c>
      <c r="M259" s="54">
        <f>Table3[[#This Row],[C&amp;I CLM $ Collected]]/'1.) CLM Reference'!$B$4</f>
        <v>0</v>
      </c>
      <c r="N259" s="53">
        <v>0</v>
      </c>
      <c r="O259" s="54">
        <f>Table3[[#This Row],[C&amp;I Incentive Disbursements]]/'1.) CLM Reference'!$B$5</f>
        <v>0</v>
      </c>
    </row>
    <row r="260" spans="1:15" s="1" customFormat="1" x14ac:dyDescent="0.35">
      <c r="A260" s="89" t="s">
        <v>133</v>
      </c>
      <c r="B260" s="100">
        <v>9009190302</v>
      </c>
      <c r="C260" s="89" t="s">
        <v>50</v>
      </c>
      <c r="D260" s="56">
        <f>Table3[[#This Row],[Residential CLM $ Collected]]+Table3[[#This Row],[C&amp;I CLM $ Collected]]</f>
        <v>345666.15370000002</v>
      </c>
      <c r="E260" s="57">
        <f>Table3[[#This Row],[CLM $ Collected ]]/'1.) CLM Reference'!$B$4</f>
        <v>3.2777392596671454E-3</v>
      </c>
      <c r="F260" s="56">
        <f>Table3[[#This Row],[Residential Incentive Disbursements]]+Table3[[#This Row],[C&amp;I Incentive Disbursements]]</f>
        <v>452835.04000000004</v>
      </c>
      <c r="G260" s="57">
        <f>Table3[[#This Row],[Incentive Disbursements]]/'1.) CLM Reference'!$B$5</f>
        <v>3.4529133523228174E-3</v>
      </c>
      <c r="H260" s="53">
        <v>213367.65969999999</v>
      </c>
      <c r="I260" s="54">
        <f>Table3[[#This Row],[Residential CLM $ Collected]]/'1.) CLM Reference'!$B$4</f>
        <v>2.0232341160857756E-3</v>
      </c>
      <c r="J260" s="53">
        <v>393272.32000000001</v>
      </c>
      <c r="K260" s="54">
        <f>Table3[[#This Row],[Residential Incentive Disbursements]]/'1.) CLM Reference'!$B$5</f>
        <v>2.9987415391418732E-3</v>
      </c>
      <c r="L260" s="53">
        <v>132298.49400000001</v>
      </c>
      <c r="M260" s="54">
        <f>Table3[[#This Row],[C&amp;I CLM $ Collected]]/'1.) CLM Reference'!$B$4</f>
        <v>1.2545051435813696E-3</v>
      </c>
      <c r="N260" s="53">
        <v>59562.720000000001</v>
      </c>
      <c r="O260" s="54">
        <f>Table3[[#This Row],[C&amp;I Incentive Disbursements]]/'1.) CLM Reference'!$B$5</f>
        <v>4.5417181318094398E-4</v>
      </c>
    </row>
    <row r="261" spans="1:15" s="1" customFormat="1" x14ac:dyDescent="0.35">
      <c r="A261" s="89" t="s">
        <v>133</v>
      </c>
      <c r="B261" s="100">
        <v>9009190303</v>
      </c>
      <c r="C261" s="89" t="s">
        <v>50</v>
      </c>
      <c r="D261" s="56">
        <f>Table3[[#This Row],[Residential CLM $ Collected]]+Table3[[#This Row],[C&amp;I CLM $ Collected]]</f>
        <v>57425.44859</v>
      </c>
      <c r="E261" s="57">
        <f>Table3[[#This Row],[CLM $ Collected ]]/'1.) CLM Reference'!$B$4</f>
        <v>5.4453016395351037E-4</v>
      </c>
      <c r="F261" s="56">
        <f>Table3[[#This Row],[Residential Incentive Disbursements]]+Table3[[#This Row],[C&amp;I Incentive Disbursements]]</f>
        <v>102132.9</v>
      </c>
      <c r="G261" s="57">
        <f>Table3[[#This Row],[Incentive Disbursements]]/'1.) CLM Reference'!$B$5</f>
        <v>7.7877377625514802E-4</v>
      </c>
      <c r="H261" s="53">
        <v>57261.376490000002</v>
      </c>
      <c r="I261" s="54">
        <f>Table3[[#This Row],[Residential CLM $ Collected]]/'1.) CLM Reference'!$B$4</f>
        <v>5.4297436927176442E-4</v>
      </c>
      <c r="J261" s="53">
        <v>102132.9</v>
      </c>
      <c r="K261" s="54">
        <f>Table3[[#This Row],[Residential Incentive Disbursements]]/'1.) CLM Reference'!$B$5</f>
        <v>7.7877377625514802E-4</v>
      </c>
      <c r="L261" s="53">
        <v>164.07210000000001</v>
      </c>
      <c r="M261" s="54">
        <f>Table3[[#This Row],[C&amp;I CLM $ Collected]]/'1.) CLM Reference'!$B$4</f>
        <v>1.5557946817459375E-6</v>
      </c>
      <c r="N261" s="53">
        <v>0</v>
      </c>
      <c r="O261" s="54">
        <f>Table3[[#This Row],[C&amp;I Incentive Disbursements]]/'1.) CLM Reference'!$B$5</f>
        <v>0</v>
      </c>
    </row>
    <row r="262" spans="1:15" s="1" customFormat="1" x14ac:dyDescent="0.35">
      <c r="A262" s="89" t="s">
        <v>133</v>
      </c>
      <c r="B262" s="100">
        <v>9009194201</v>
      </c>
      <c r="C262" s="89" t="s">
        <v>50</v>
      </c>
      <c r="D262" s="56">
        <f>Table3[[#This Row],[Residential CLM $ Collected]]+Table3[[#This Row],[C&amp;I CLM $ Collected]]</f>
        <v>446.00560000000002</v>
      </c>
      <c r="E262" s="57">
        <f>Table3[[#This Row],[CLM $ Collected ]]/'1.) CLM Reference'!$B$4</f>
        <v>4.2291964356457067E-6</v>
      </c>
      <c r="F262" s="56">
        <f>Table3[[#This Row],[Residential Incentive Disbursements]]+Table3[[#This Row],[C&amp;I Incentive Disbursements]]</f>
        <v>0</v>
      </c>
      <c r="G262" s="57">
        <f>Table3[[#This Row],[Incentive Disbursements]]/'1.) CLM Reference'!$B$5</f>
        <v>0</v>
      </c>
      <c r="H262" s="53">
        <v>446.00560000000002</v>
      </c>
      <c r="I262" s="54">
        <f>Table3[[#This Row],[Residential CLM $ Collected]]/'1.) CLM Reference'!$B$4</f>
        <v>4.2291964356457067E-6</v>
      </c>
      <c r="J262" s="53">
        <v>0</v>
      </c>
      <c r="K262" s="54">
        <f>Table3[[#This Row],[Residential Incentive Disbursements]]/'1.) CLM Reference'!$B$5</f>
        <v>0</v>
      </c>
      <c r="L262" s="53">
        <v>0</v>
      </c>
      <c r="M262" s="54">
        <f>Table3[[#This Row],[C&amp;I CLM $ Collected]]/'1.) CLM Reference'!$B$4</f>
        <v>0</v>
      </c>
      <c r="N262" s="53">
        <v>0</v>
      </c>
      <c r="O262" s="54">
        <f>Table3[[#This Row],[C&amp;I Incentive Disbursements]]/'1.) CLM Reference'!$B$5</f>
        <v>0</v>
      </c>
    </row>
    <row r="263" spans="1:15" s="1" customFormat="1" x14ac:dyDescent="0.35">
      <c r="A263" s="89" t="s">
        <v>134</v>
      </c>
      <c r="B263" s="100">
        <v>9007590100</v>
      </c>
      <c r="C263" s="89" t="s">
        <v>50</v>
      </c>
      <c r="D263" s="56">
        <f>Table3[[#This Row],[Residential CLM $ Collected]]+Table3[[#This Row],[C&amp;I CLM $ Collected]]</f>
        <v>196836.95121999999</v>
      </c>
      <c r="E263" s="57">
        <f>Table3[[#This Row],[CLM $ Collected ]]/'1.) CLM Reference'!$B$4</f>
        <v>1.8664835878809407E-3</v>
      </c>
      <c r="F263" s="56">
        <f>Table3[[#This Row],[Residential Incentive Disbursements]]+Table3[[#This Row],[C&amp;I Incentive Disbursements]]</f>
        <v>307216.21000000002</v>
      </c>
      <c r="G263" s="57">
        <f>Table3[[#This Row],[Incentive Disbursements]]/'1.) CLM Reference'!$B$5</f>
        <v>2.3425549258710423E-3</v>
      </c>
      <c r="H263" s="53">
        <v>167005.37122</v>
      </c>
      <c r="I263" s="54">
        <f>Table3[[#This Row],[Residential CLM $ Collected]]/'1.) CLM Reference'!$B$4</f>
        <v>1.5836090862924412E-3</v>
      </c>
      <c r="J263" s="53">
        <v>268684.33</v>
      </c>
      <c r="K263" s="54">
        <f>Table3[[#This Row],[Residential Incentive Disbursements]]/'1.) CLM Reference'!$B$5</f>
        <v>2.0487454120531618E-3</v>
      </c>
      <c r="L263" s="53">
        <v>29831.58</v>
      </c>
      <c r="M263" s="54">
        <f>Table3[[#This Row],[C&amp;I CLM $ Collected]]/'1.) CLM Reference'!$B$4</f>
        <v>2.8287450158849965E-4</v>
      </c>
      <c r="N263" s="53">
        <v>38531.879999999997</v>
      </c>
      <c r="O263" s="54">
        <f>Table3[[#This Row],[C&amp;I Incentive Disbursements]]/'1.) CLM Reference'!$B$5</f>
        <v>2.9380951381788057E-4</v>
      </c>
    </row>
    <row r="264" spans="1:15" s="1" customFormat="1" x14ac:dyDescent="0.35">
      <c r="A264" s="89" t="s">
        <v>135</v>
      </c>
      <c r="B264" s="100">
        <v>9015820000</v>
      </c>
      <c r="C264" s="89" t="s">
        <v>50</v>
      </c>
      <c r="D264" s="56">
        <f>Table3[[#This Row],[Residential CLM $ Collected]]+Table3[[#This Row],[C&amp;I CLM $ Collected]]</f>
        <v>11913.929889999996</v>
      </c>
      <c r="E264" s="57">
        <f>Table3[[#This Row],[CLM $ Collected ]]/'1.) CLM Reference'!$B$4</f>
        <v>1.1297246004382193E-4</v>
      </c>
      <c r="F264" s="56">
        <f>Table3[[#This Row],[Residential Incentive Disbursements]]+Table3[[#This Row],[C&amp;I Incentive Disbursements]]</f>
        <v>86281.7</v>
      </c>
      <c r="G264" s="57">
        <f>Table3[[#This Row],[Incentive Disbursements]]/'1.) CLM Reference'!$B$5</f>
        <v>6.5790676002261568E-4</v>
      </c>
      <c r="H264" s="53">
        <v>38568.408989999996</v>
      </c>
      <c r="I264" s="54">
        <f>Table3[[#This Row],[Residential CLM $ Collected]]/'1.) CLM Reference'!$B$4</f>
        <v>3.6572047039103053E-4</v>
      </c>
      <c r="J264" s="53">
        <v>84046.7</v>
      </c>
      <c r="K264" s="54">
        <f>Table3[[#This Row],[Residential Incentive Disbursements]]/'1.) CLM Reference'!$B$5</f>
        <v>6.4086465713578632E-4</v>
      </c>
      <c r="L264" s="53">
        <v>-26654.4791</v>
      </c>
      <c r="M264" s="54">
        <f>Table3[[#This Row],[C&amp;I CLM $ Collected]]/'1.) CLM Reference'!$B$4</f>
        <v>-2.5274801034720862E-4</v>
      </c>
      <c r="N264" s="53">
        <v>2235</v>
      </c>
      <c r="O264" s="54">
        <f>Table3[[#This Row],[C&amp;I Incentive Disbursements]]/'1.) CLM Reference'!$B$5</f>
        <v>1.7042102886829377E-5</v>
      </c>
    </row>
    <row r="265" spans="1:15" s="1" customFormat="1" x14ac:dyDescent="0.35">
      <c r="A265" s="89" t="s">
        <v>136</v>
      </c>
      <c r="B265" s="100">
        <v>9003500100</v>
      </c>
      <c r="C265" s="89" t="s">
        <v>56</v>
      </c>
      <c r="D265" s="56">
        <f>Table3[[#This Row],[Residential CLM $ Collected]]+Table3[[#This Row],[C&amp;I CLM $ Collected]]</f>
        <v>27395.016829999997</v>
      </c>
      <c r="E265" s="57">
        <f>Table3[[#This Row],[CLM $ Collected ]]/'1.) CLM Reference'!$B$4</f>
        <v>2.5977007358627362E-4</v>
      </c>
      <c r="F265" s="56">
        <f>Table3[[#This Row],[Residential Incentive Disbursements]]+Table3[[#This Row],[C&amp;I Incentive Disbursements]]</f>
        <v>600941.81999999995</v>
      </c>
      <c r="G265" s="57">
        <f>Table3[[#This Row],[Incentive Disbursements]]/'1.) CLM Reference'!$B$5</f>
        <v>4.5822426512029078E-3</v>
      </c>
      <c r="H265" s="53">
        <v>27232.174329999998</v>
      </c>
      <c r="I265" s="54">
        <f>Table3[[#This Row],[Residential CLM $ Collected]]/'1.) CLM Reference'!$B$4</f>
        <v>2.582259384440879E-4</v>
      </c>
      <c r="J265" s="53">
        <v>600941.81999999995</v>
      </c>
      <c r="K265" s="54">
        <f>Table3[[#This Row],[Residential Incentive Disbursements]]/'1.) CLM Reference'!$B$5</f>
        <v>4.5822426512029078E-3</v>
      </c>
      <c r="L265" s="53">
        <v>162.8425</v>
      </c>
      <c r="M265" s="54">
        <f>Table3[[#This Row],[C&amp;I CLM $ Collected]]/'1.) CLM Reference'!$B$4</f>
        <v>1.5441351421857393E-6</v>
      </c>
      <c r="N265" s="53">
        <v>0</v>
      </c>
      <c r="O265" s="54">
        <f>Table3[[#This Row],[C&amp;I Incentive Disbursements]]/'1.) CLM Reference'!$B$5</f>
        <v>0</v>
      </c>
    </row>
    <row r="266" spans="1:15" s="1" customFormat="1" x14ac:dyDescent="0.35">
      <c r="A266" s="89" t="s">
        <v>136</v>
      </c>
      <c r="B266" s="100">
        <v>9003500200</v>
      </c>
      <c r="C266" s="89" t="s">
        <v>50</v>
      </c>
      <c r="D266" s="56">
        <f>Table3[[#This Row],[Residential CLM $ Collected]]+Table3[[#This Row],[C&amp;I CLM $ Collected]]</f>
        <v>16620.809539999998</v>
      </c>
      <c r="E266" s="57">
        <f>Table3[[#This Row],[CLM $ Collected ]]/'1.) CLM Reference'!$B$4</f>
        <v>1.576049010687627E-4</v>
      </c>
      <c r="F266" s="56">
        <f>Table3[[#This Row],[Residential Incentive Disbursements]]+Table3[[#This Row],[C&amp;I Incentive Disbursements]]</f>
        <v>12362.2</v>
      </c>
      <c r="G266" s="57">
        <f>Table3[[#This Row],[Incentive Disbursements]]/'1.) CLM Reference'!$B$5</f>
        <v>9.4263035484367833E-5</v>
      </c>
      <c r="H266" s="53">
        <v>16620.809539999998</v>
      </c>
      <c r="I266" s="54">
        <f>Table3[[#This Row],[Residential CLM $ Collected]]/'1.) CLM Reference'!$B$4</f>
        <v>1.576049010687627E-4</v>
      </c>
      <c r="J266" s="53">
        <v>12362.2</v>
      </c>
      <c r="K266" s="54">
        <f>Table3[[#This Row],[Residential Incentive Disbursements]]/'1.) CLM Reference'!$B$5</f>
        <v>9.4263035484367833E-5</v>
      </c>
      <c r="L266" s="53">
        <v>0</v>
      </c>
      <c r="M266" s="54">
        <f>Table3[[#This Row],[C&amp;I CLM $ Collected]]/'1.) CLM Reference'!$B$4</f>
        <v>0</v>
      </c>
      <c r="N266" s="53">
        <v>0</v>
      </c>
      <c r="O266" s="54">
        <f>Table3[[#This Row],[C&amp;I Incentive Disbursements]]/'1.) CLM Reference'!$B$5</f>
        <v>0</v>
      </c>
    </row>
    <row r="267" spans="1:15" s="1" customFormat="1" x14ac:dyDescent="0.35">
      <c r="A267" s="89" t="s">
        <v>136</v>
      </c>
      <c r="B267" s="100">
        <v>9003500300</v>
      </c>
      <c r="C267" s="89" t="s">
        <v>50</v>
      </c>
      <c r="D267" s="56">
        <f>Table3[[#This Row],[Residential CLM $ Collected]]+Table3[[#This Row],[C&amp;I CLM $ Collected]]</f>
        <v>18272.847099999999</v>
      </c>
      <c r="E267" s="57">
        <f>Table3[[#This Row],[CLM $ Collected ]]/'1.) CLM Reference'!$B$4</f>
        <v>1.7327015585548474E-4</v>
      </c>
      <c r="F267" s="56">
        <f>Table3[[#This Row],[Residential Incentive Disbursements]]+Table3[[#This Row],[C&amp;I Incentive Disbursements]]</f>
        <v>1117.23</v>
      </c>
      <c r="G267" s="57">
        <f>Table3[[#This Row],[Incentive Disbursements]]/'1.) CLM Reference'!$B$5</f>
        <v>8.5189926658847353E-6</v>
      </c>
      <c r="H267" s="53">
        <v>18272.847099999999</v>
      </c>
      <c r="I267" s="54">
        <f>Table3[[#This Row],[Residential CLM $ Collected]]/'1.) CLM Reference'!$B$4</f>
        <v>1.7327015585548474E-4</v>
      </c>
      <c r="J267" s="53">
        <v>1117.23</v>
      </c>
      <c r="K267" s="54">
        <f>Table3[[#This Row],[Residential Incentive Disbursements]]/'1.) CLM Reference'!$B$5</f>
        <v>8.5189926658847353E-6</v>
      </c>
      <c r="L267" s="53">
        <v>0</v>
      </c>
      <c r="M267" s="54">
        <f>Table3[[#This Row],[C&amp;I CLM $ Collected]]/'1.) CLM Reference'!$B$4</f>
        <v>0</v>
      </c>
      <c r="N267" s="53">
        <v>0</v>
      </c>
      <c r="O267" s="54">
        <f>Table3[[#This Row],[C&amp;I Incentive Disbursements]]/'1.) CLM Reference'!$B$5</f>
        <v>0</v>
      </c>
    </row>
    <row r="268" spans="1:15" s="1" customFormat="1" x14ac:dyDescent="0.35">
      <c r="A268" s="89" t="s">
        <v>136</v>
      </c>
      <c r="B268" s="100">
        <v>9003500400</v>
      </c>
      <c r="C268" s="89" t="s">
        <v>50</v>
      </c>
      <c r="D268" s="56">
        <f>Table3[[#This Row],[Residential CLM $ Collected]]+Table3[[#This Row],[C&amp;I CLM $ Collected]]</f>
        <v>15916.6049</v>
      </c>
      <c r="E268" s="57">
        <f>Table3[[#This Row],[CLM $ Collected ]]/'1.) CLM Reference'!$B$4</f>
        <v>1.5092736214671068E-4</v>
      </c>
      <c r="F268" s="56">
        <f>Table3[[#This Row],[Residential Incentive Disbursements]]+Table3[[#This Row],[C&amp;I Incentive Disbursements]]</f>
        <v>983.44</v>
      </c>
      <c r="G268" s="57">
        <f>Table3[[#This Row],[Incentive Disbursements]]/'1.) CLM Reference'!$B$5</f>
        <v>7.4988302742834371E-6</v>
      </c>
      <c r="H268" s="53">
        <v>15916.6049</v>
      </c>
      <c r="I268" s="54">
        <f>Table3[[#This Row],[Residential CLM $ Collected]]/'1.) CLM Reference'!$B$4</f>
        <v>1.5092736214671068E-4</v>
      </c>
      <c r="J268" s="53">
        <v>983.44</v>
      </c>
      <c r="K268" s="54">
        <f>Table3[[#This Row],[Residential Incentive Disbursements]]/'1.) CLM Reference'!$B$5</f>
        <v>7.4988302742834371E-6</v>
      </c>
      <c r="L268" s="53">
        <v>0</v>
      </c>
      <c r="M268" s="54">
        <f>Table3[[#This Row],[C&amp;I CLM $ Collected]]/'1.) CLM Reference'!$B$4</f>
        <v>0</v>
      </c>
      <c r="N268" s="53">
        <v>0</v>
      </c>
      <c r="O268" s="54">
        <f>Table3[[#This Row],[C&amp;I Incentive Disbursements]]/'1.) CLM Reference'!$B$5</f>
        <v>0</v>
      </c>
    </row>
    <row r="269" spans="1:15" s="1" customFormat="1" x14ac:dyDescent="0.35">
      <c r="A269" s="89" t="s">
        <v>136</v>
      </c>
      <c r="B269" s="100">
        <v>9003500500</v>
      </c>
      <c r="C269" s="89" t="s">
        <v>50</v>
      </c>
      <c r="D269" s="56">
        <f>Table3[[#This Row],[Residential CLM $ Collected]]+Table3[[#This Row],[C&amp;I CLM $ Collected]]</f>
        <v>13186.7763</v>
      </c>
      <c r="E269" s="57">
        <f>Table3[[#This Row],[CLM $ Collected ]]/'1.) CLM Reference'!$B$4</f>
        <v>1.2504207867707775E-4</v>
      </c>
      <c r="F269" s="56">
        <f>Table3[[#This Row],[Residential Incentive Disbursements]]+Table3[[#This Row],[C&amp;I Incentive Disbursements]]</f>
        <v>242.94</v>
      </c>
      <c r="G269" s="57">
        <f>Table3[[#This Row],[Incentive Disbursements]]/'1.) CLM Reference'!$B$5</f>
        <v>1.8524422708395207E-6</v>
      </c>
      <c r="H269" s="53">
        <v>13186.7763</v>
      </c>
      <c r="I269" s="54">
        <f>Table3[[#This Row],[Residential CLM $ Collected]]/'1.) CLM Reference'!$B$4</f>
        <v>1.2504207867707775E-4</v>
      </c>
      <c r="J269" s="53">
        <v>242.94</v>
      </c>
      <c r="K269" s="54">
        <f>Table3[[#This Row],[Residential Incentive Disbursements]]/'1.) CLM Reference'!$B$5</f>
        <v>1.8524422708395207E-6</v>
      </c>
      <c r="L269" s="53">
        <v>0</v>
      </c>
      <c r="M269" s="54">
        <f>Table3[[#This Row],[C&amp;I CLM $ Collected]]/'1.) CLM Reference'!$B$4</f>
        <v>0</v>
      </c>
      <c r="N269" s="53">
        <v>0</v>
      </c>
      <c r="O269" s="54">
        <f>Table3[[#This Row],[C&amp;I Incentive Disbursements]]/'1.) CLM Reference'!$B$5</f>
        <v>0</v>
      </c>
    </row>
    <row r="270" spans="1:15" s="1" customFormat="1" x14ac:dyDescent="0.35">
      <c r="A270" s="89" t="s">
        <v>136</v>
      </c>
      <c r="B270" s="100">
        <v>9003500900</v>
      </c>
      <c r="C270" s="89" t="s">
        <v>56</v>
      </c>
      <c r="D270" s="56">
        <f>Table3[[#This Row],[Residential CLM $ Collected]]+Table3[[#This Row],[C&amp;I CLM $ Collected]]</f>
        <v>16827.45707</v>
      </c>
      <c r="E270" s="57">
        <f>Table3[[#This Row],[CLM $ Collected ]]/'1.) CLM Reference'!$B$4</f>
        <v>1.5956441233344411E-4</v>
      </c>
      <c r="F270" s="56">
        <f>Table3[[#This Row],[Residential Incentive Disbursements]]+Table3[[#This Row],[C&amp;I Incentive Disbursements]]</f>
        <v>742.05</v>
      </c>
      <c r="G270" s="57">
        <f>Table3[[#This Row],[Incentive Disbursements]]/'1.) CLM Reference'!$B$5</f>
        <v>5.6582069114862364E-6</v>
      </c>
      <c r="H270" s="53">
        <v>16827.45707</v>
      </c>
      <c r="I270" s="54">
        <f>Table3[[#This Row],[Residential CLM $ Collected]]/'1.) CLM Reference'!$B$4</f>
        <v>1.5956441233344411E-4</v>
      </c>
      <c r="J270" s="53">
        <v>742.05</v>
      </c>
      <c r="K270" s="54">
        <f>Table3[[#This Row],[Residential Incentive Disbursements]]/'1.) CLM Reference'!$B$5</f>
        <v>5.6582069114862364E-6</v>
      </c>
      <c r="L270" s="53">
        <v>0</v>
      </c>
      <c r="M270" s="54">
        <f>Table3[[#This Row],[C&amp;I CLM $ Collected]]/'1.) CLM Reference'!$B$4</f>
        <v>0</v>
      </c>
      <c r="N270" s="53">
        <v>0</v>
      </c>
      <c r="O270" s="54">
        <f>Table3[[#This Row],[C&amp;I Incentive Disbursements]]/'1.) CLM Reference'!$B$5</f>
        <v>0</v>
      </c>
    </row>
    <row r="271" spans="1:15" s="1" customFormat="1" x14ac:dyDescent="0.35">
      <c r="A271" s="89" t="s">
        <v>136</v>
      </c>
      <c r="B271" s="100">
        <v>9003501200</v>
      </c>
      <c r="C271" s="89" t="s">
        <v>50</v>
      </c>
      <c r="D271" s="56">
        <f>Table3[[#This Row],[Residential CLM $ Collected]]+Table3[[#This Row],[C&amp;I CLM $ Collected]]</f>
        <v>20629.203249999999</v>
      </c>
      <c r="E271" s="57">
        <f>Table3[[#This Row],[CLM $ Collected ]]/'1.) CLM Reference'!$B$4</f>
        <v>1.9561403008193354E-4</v>
      </c>
      <c r="F271" s="56">
        <f>Table3[[#This Row],[Residential Incentive Disbursements]]+Table3[[#This Row],[C&amp;I Incentive Disbursements]]</f>
        <v>1715.41</v>
      </c>
      <c r="G271" s="57">
        <f>Table3[[#This Row],[Incentive Disbursements]]/'1.) CLM Reference'!$B$5</f>
        <v>1.3080176157984779E-5</v>
      </c>
      <c r="H271" s="53">
        <v>20629.203249999999</v>
      </c>
      <c r="I271" s="54">
        <f>Table3[[#This Row],[Residential CLM $ Collected]]/'1.) CLM Reference'!$B$4</f>
        <v>1.9561403008193354E-4</v>
      </c>
      <c r="J271" s="53">
        <v>1715.41</v>
      </c>
      <c r="K271" s="54">
        <f>Table3[[#This Row],[Residential Incentive Disbursements]]/'1.) CLM Reference'!$B$5</f>
        <v>1.3080176157984779E-5</v>
      </c>
      <c r="L271" s="53">
        <v>0</v>
      </c>
      <c r="M271" s="54">
        <f>Table3[[#This Row],[C&amp;I CLM $ Collected]]/'1.) CLM Reference'!$B$4</f>
        <v>0</v>
      </c>
      <c r="N271" s="53">
        <v>0</v>
      </c>
      <c r="O271" s="54">
        <f>Table3[[#This Row],[C&amp;I Incentive Disbursements]]/'1.) CLM Reference'!$B$5</f>
        <v>0</v>
      </c>
    </row>
    <row r="272" spans="1:15" s="1" customFormat="1" x14ac:dyDescent="0.35">
      <c r="A272" s="89" t="s">
        <v>136</v>
      </c>
      <c r="B272" s="100">
        <v>9003501300</v>
      </c>
      <c r="C272" s="89" t="s">
        <v>56</v>
      </c>
      <c r="D272" s="56">
        <f>Table3[[#This Row],[Residential CLM $ Collected]]+Table3[[#This Row],[C&amp;I CLM $ Collected]]</f>
        <v>12325.430899999999</v>
      </c>
      <c r="E272" s="57">
        <f>Table3[[#This Row],[CLM $ Collected ]]/'1.) CLM Reference'!$B$4</f>
        <v>1.1687447070188682E-4</v>
      </c>
      <c r="F272" s="56">
        <f>Table3[[#This Row],[Residential Incentive Disbursements]]+Table3[[#This Row],[C&amp;I Incentive Disbursements]]</f>
        <v>1333.03</v>
      </c>
      <c r="G272" s="57">
        <f>Table3[[#This Row],[Incentive Disbursements]]/'1.) CLM Reference'!$B$5</f>
        <v>1.0164489669454212E-5</v>
      </c>
      <c r="H272" s="53">
        <v>12325.430899999999</v>
      </c>
      <c r="I272" s="54">
        <f>Table3[[#This Row],[Residential CLM $ Collected]]/'1.) CLM Reference'!$B$4</f>
        <v>1.1687447070188682E-4</v>
      </c>
      <c r="J272" s="53">
        <v>1333.03</v>
      </c>
      <c r="K272" s="54">
        <f>Table3[[#This Row],[Residential Incentive Disbursements]]/'1.) CLM Reference'!$B$5</f>
        <v>1.0164489669454212E-5</v>
      </c>
      <c r="L272" s="53">
        <v>0</v>
      </c>
      <c r="M272" s="54">
        <f>Table3[[#This Row],[C&amp;I CLM $ Collected]]/'1.) CLM Reference'!$B$4</f>
        <v>0</v>
      </c>
      <c r="N272" s="53">
        <v>0</v>
      </c>
      <c r="O272" s="54">
        <f>Table3[[#This Row],[C&amp;I Incentive Disbursements]]/'1.) CLM Reference'!$B$5</f>
        <v>0</v>
      </c>
    </row>
    <row r="273" spans="1:15" s="1" customFormat="1" x14ac:dyDescent="0.35">
      <c r="A273" s="89" t="s">
        <v>136</v>
      </c>
      <c r="B273" s="100">
        <v>9003501400</v>
      </c>
      <c r="C273" s="89" t="s">
        <v>50</v>
      </c>
      <c r="D273" s="56">
        <f>Table3[[#This Row],[Residential CLM $ Collected]]+Table3[[#This Row],[C&amp;I CLM $ Collected]]</f>
        <v>22899.672900000001</v>
      </c>
      <c r="E273" s="57">
        <f>Table3[[#This Row],[CLM $ Collected ]]/'1.) CLM Reference'!$B$4</f>
        <v>2.1714349552142973E-4</v>
      </c>
      <c r="F273" s="56">
        <f>Table3[[#This Row],[Residential Incentive Disbursements]]+Table3[[#This Row],[C&amp;I Incentive Disbursements]]</f>
        <v>15234.45</v>
      </c>
      <c r="G273" s="57">
        <f>Table3[[#This Row],[Incentive Disbursements]]/'1.) CLM Reference'!$B$5</f>
        <v>1.1616423459698335E-4</v>
      </c>
      <c r="H273" s="53">
        <v>22899.672900000001</v>
      </c>
      <c r="I273" s="54">
        <f>Table3[[#This Row],[Residential CLM $ Collected]]/'1.) CLM Reference'!$B$4</f>
        <v>2.1714349552142973E-4</v>
      </c>
      <c r="J273" s="53">
        <v>15234.45</v>
      </c>
      <c r="K273" s="54">
        <f>Table3[[#This Row],[Residential Incentive Disbursements]]/'1.) CLM Reference'!$B$5</f>
        <v>1.1616423459698335E-4</v>
      </c>
      <c r="L273" s="53">
        <v>0</v>
      </c>
      <c r="M273" s="54">
        <f>Table3[[#This Row],[C&amp;I CLM $ Collected]]/'1.) CLM Reference'!$B$4</f>
        <v>0</v>
      </c>
      <c r="N273" s="53">
        <v>0</v>
      </c>
      <c r="O273" s="54">
        <f>Table3[[#This Row],[C&amp;I Incentive Disbursements]]/'1.) CLM Reference'!$B$5</f>
        <v>0</v>
      </c>
    </row>
    <row r="274" spans="1:15" s="1" customFormat="1" x14ac:dyDescent="0.35">
      <c r="A274" s="89" t="s">
        <v>136</v>
      </c>
      <c r="B274" s="100">
        <v>9003501500</v>
      </c>
      <c r="C274" s="89" t="s">
        <v>50</v>
      </c>
      <c r="D274" s="56">
        <f>Table3[[#This Row],[Residential CLM $ Collected]]+Table3[[#This Row],[C&amp;I CLM $ Collected]]</f>
        <v>29352.855379999997</v>
      </c>
      <c r="E274" s="57">
        <f>Table3[[#This Row],[CLM $ Collected ]]/'1.) CLM Reference'!$B$4</f>
        <v>2.7833505083595339E-4</v>
      </c>
      <c r="F274" s="56">
        <f>Table3[[#This Row],[Residential Incentive Disbursements]]+Table3[[#This Row],[C&amp;I Incentive Disbursements]]</f>
        <v>5712.3</v>
      </c>
      <c r="G274" s="57">
        <f>Table3[[#This Row],[Incentive Disbursements]]/'1.) CLM Reference'!$B$5</f>
        <v>4.3556869942029283E-5</v>
      </c>
      <c r="H274" s="53">
        <v>29352.855379999997</v>
      </c>
      <c r="I274" s="54">
        <f>Table3[[#This Row],[Residential CLM $ Collected]]/'1.) CLM Reference'!$B$4</f>
        <v>2.7833505083595339E-4</v>
      </c>
      <c r="J274" s="53">
        <v>5712.3</v>
      </c>
      <c r="K274" s="54">
        <f>Table3[[#This Row],[Residential Incentive Disbursements]]/'1.) CLM Reference'!$B$5</f>
        <v>4.3556869942029283E-5</v>
      </c>
      <c r="L274" s="53">
        <v>0</v>
      </c>
      <c r="M274" s="54">
        <f>Table3[[#This Row],[C&amp;I CLM $ Collected]]/'1.) CLM Reference'!$B$4</f>
        <v>0</v>
      </c>
      <c r="N274" s="53">
        <v>0</v>
      </c>
      <c r="O274" s="54">
        <f>Table3[[#This Row],[C&amp;I Incentive Disbursements]]/'1.) CLM Reference'!$B$5</f>
        <v>0</v>
      </c>
    </row>
    <row r="275" spans="1:15" s="1" customFormat="1" x14ac:dyDescent="0.35">
      <c r="A275" s="89" t="s">
        <v>136</v>
      </c>
      <c r="B275" s="100">
        <v>9003501700</v>
      </c>
      <c r="C275" s="89" t="s">
        <v>50</v>
      </c>
      <c r="D275" s="56">
        <f>Table3[[#This Row],[Residential CLM $ Collected]]+Table3[[#This Row],[C&amp;I CLM $ Collected]]</f>
        <v>10383.775900000001</v>
      </c>
      <c r="E275" s="57">
        <f>Table3[[#This Row],[CLM $ Collected ]]/'1.) CLM Reference'!$B$4</f>
        <v>9.8462952090340995E-5</v>
      </c>
      <c r="F275" s="56">
        <f>Table3[[#This Row],[Residential Incentive Disbursements]]+Table3[[#This Row],[C&amp;I Incentive Disbursements]]</f>
        <v>593.77</v>
      </c>
      <c r="G275" s="57">
        <f>Table3[[#This Row],[Incentive Disbursements]]/'1.) CLM Reference'!$B$5</f>
        <v>4.5275567924441515E-6</v>
      </c>
      <c r="H275" s="53">
        <v>10383.775900000001</v>
      </c>
      <c r="I275" s="54">
        <f>Table3[[#This Row],[Residential CLM $ Collected]]/'1.) CLM Reference'!$B$4</f>
        <v>9.8462952090340995E-5</v>
      </c>
      <c r="J275" s="53">
        <v>593.77</v>
      </c>
      <c r="K275" s="54">
        <f>Table3[[#This Row],[Residential Incentive Disbursements]]/'1.) CLM Reference'!$B$5</f>
        <v>4.5275567924441515E-6</v>
      </c>
      <c r="L275" s="53">
        <v>0</v>
      </c>
      <c r="M275" s="54">
        <f>Table3[[#This Row],[C&amp;I CLM $ Collected]]/'1.) CLM Reference'!$B$4</f>
        <v>0</v>
      </c>
      <c r="N275" s="53">
        <v>0</v>
      </c>
      <c r="O275" s="54">
        <f>Table3[[#This Row],[C&amp;I Incentive Disbursements]]/'1.) CLM Reference'!$B$5</f>
        <v>0</v>
      </c>
    </row>
    <row r="276" spans="1:15" s="1" customFormat="1" x14ac:dyDescent="0.35">
      <c r="A276" s="89" t="s">
        <v>136</v>
      </c>
      <c r="B276" s="100">
        <v>9003501800</v>
      </c>
      <c r="C276" s="89" t="s">
        <v>50</v>
      </c>
      <c r="D276" s="56">
        <f>Table3[[#This Row],[Residential CLM $ Collected]]+Table3[[#This Row],[C&amp;I CLM $ Collected]]</f>
        <v>20293.335889999998</v>
      </c>
      <c r="E276" s="57">
        <f>Table3[[#This Row],[CLM $ Collected ]]/'1.) CLM Reference'!$B$4</f>
        <v>1.9242920674841096E-4</v>
      </c>
      <c r="F276" s="56">
        <f>Table3[[#This Row],[Residential Incentive Disbursements]]+Table3[[#This Row],[C&amp;I Incentive Disbursements]]</f>
        <v>1989.24</v>
      </c>
      <c r="G276" s="57">
        <f>Table3[[#This Row],[Incentive Disbursements]]/'1.) CLM Reference'!$B$5</f>
        <v>1.5168157828454795E-5</v>
      </c>
      <c r="H276" s="53">
        <v>20293.335889999998</v>
      </c>
      <c r="I276" s="54">
        <f>Table3[[#This Row],[Residential CLM $ Collected]]/'1.) CLM Reference'!$B$4</f>
        <v>1.9242920674841096E-4</v>
      </c>
      <c r="J276" s="53">
        <v>1989.24</v>
      </c>
      <c r="K276" s="54">
        <f>Table3[[#This Row],[Residential Incentive Disbursements]]/'1.) CLM Reference'!$B$5</f>
        <v>1.5168157828454795E-5</v>
      </c>
      <c r="L276" s="53">
        <v>0</v>
      </c>
      <c r="M276" s="54">
        <f>Table3[[#This Row],[C&amp;I CLM $ Collected]]/'1.) CLM Reference'!$B$4</f>
        <v>0</v>
      </c>
      <c r="N276" s="53">
        <v>0</v>
      </c>
      <c r="O276" s="54">
        <f>Table3[[#This Row],[C&amp;I Incentive Disbursements]]/'1.) CLM Reference'!$B$5</f>
        <v>0</v>
      </c>
    </row>
    <row r="277" spans="1:15" s="1" customFormat="1" x14ac:dyDescent="0.35">
      <c r="A277" s="89" t="s">
        <v>136</v>
      </c>
      <c r="B277" s="100">
        <v>9003502100</v>
      </c>
      <c r="C277" s="89" t="s">
        <v>50</v>
      </c>
      <c r="D277" s="56">
        <f>Table3[[#This Row],[Residential CLM $ Collected]]+Table3[[#This Row],[C&amp;I CLM $ Collected]]</f>
        <v>29560.718199999999</v>
      </c>
      <c r="E277" s="57">
        <f>Table3[[#This Row],[CLM $ Collected ]]/'1.) CLM Reference'!$B$4</f>
        <v>2.8030608594727769E-4</v>
      </c>
      <c r="F277" s="56">
        <f>Table3[[#This Row],[Residential Incentive Disbursements]]+Table3[[#This Row],[C&amp;I Incentive Disbursements]]</f>
        <v>3017.16</v>
      </c>
      <c r="G277" s="57">
        <f>Table3[[#This Row],[Incentive Disbursements]]/'1.) CLM Reference'!$B$5</f>
        <v>2.3006152638043006E-5</v>
      </c>
      <c r="H277" s="53">
        <v>29560.718199999999</v>
      </c>
      <c r="I277" s="54">
        <f>Table3[[#This Row],[Residential CLM $ Collected]]/'1.) CLM Reference'!$B$4</f>
        <v>2.8030608594727769E-4</v>
      </c>
      <c r="J277" s="53">
        <v>3017.16</v>
      </c>
      <c r="K277" s="54">
        <f>Table3[[#This Row],[Residential Incentive Disbursements]]/'1.) CLM Reference'!$B$5</f>
        <v>2.3006152638043006E-5</v>
      </c>
      <c r="L277" s="53">
        <v>0</v>
      </c>
      <c r="M277" s="54">
        <f>Table3[[#This Row],[C&amp;I CLM $ Collected]]/'1.) CLM Reference'!$B$4</f>
        <v>0</v>
      </c>
      <c r="N277" s="53">
        <v>0</v>
      </c>
      <c r="O277" s="54">
        <f>Table3[[#This Row],[C&amp;I Incentive Disbursements]]/'1.) CLM Reference'!$B$5</f>
        <v>0</v>
      </c>
    </row>
    <row r="278" spans="1:15" s="1" customFormat="1" x14ac:dyDescent="0.35">
      <c r="A278" s="89" t="s">
        <v>136</v>
      </c>
      <c r="B278" s="100">
        <v>9003502300</v>
      </c>
      <c r="C278" s="89" t="s">
        <v>56</v>
      </c>
      <c r="D278" s="56">
        <f>Table3[[#This Row],[Residential CLM $ Collected]]+Table3[[#This Row],[C&amp;I CLM $ Collected]]</f>
        <v>47284.040099999998</v>
      </c>
      <c r="E278" s="57">
        <f>Table3[[#This Row],[CLM $ Collected ]]/'1.) CLM Reference'!$B$4</f>
        <v>4.4836543275207451E-4</v>
      </c>
      <c r="F278" s="56">
        <f>Table3[[#This Row],[Residential Incentive Disbursements]]+Table3[[#This Row],[C&amp;I Incentive Disbursements]]</f>
        <v>27079.71</v>
      </c>
      <c r="G278" s="57">
        <f>Table3[[#This Row],[Incentive Disbursements]]/'1.) CLM Reference'!$B$5</f>
        <v>2.0648554987270795E-4</v>
      </c>
      <c r="H278" s="53">
        <v>47030.0959</v>
      </c>
      <c r="I278" s="54">
        <f>Table3[[#This Row],[Residential CLM $ Collected]]/'1.) CLM Reference'!$B$4</f>
        <v>4.4595743629307738E-4</v>
      </c>
      <c r="J278" s="53">
        <v>27079.71</v>
      </c>
      <c r="K278" s="54">
        <f>Table3[[#This Row],[Residential Incentive Disbursements]]/'1.) CLM Reference'!$B$5</f>
        <v>2.0648554987270795E-4</v>
      </c>
      <c r="L278" s="53">
        <v>253.9442</v>
      </c>
      <c r="M278" s="54">
        <f>Table3[[#This Row],[C&amp;I CLM $ Collected]]/'1.) CLM Reference'!$B$4</f>
        <v>2.4079964589971523E-6</v>
      </c>
      <c r="N278" s="53">
        <v>0</v>
      </c>
      <c r="O278" s="54">
        <f>Table3[[#This Row],[C&amp;I Incentive Disbursements]]/'1.) CLM Reference'!$B$5</f>
        <v>0</v>
      </c>
    </row>
    <row r="279" spans="1:15" s="1" customFormat="1" x14ac:dyDescent="0.35">
      <c r="A279" s="89" t="s">
        <v>136</v>
      </c>
      <c r="B279" s="100">
        <v>9003502400</v>
      </c>
      <c r="C279" s="89" t="s">
        <v>56</v>
      </c>
      <c r="D279" s="56">
        <f>Table3[[#This Row],[Residential CLM $ Collected]]+Table3[[#This Row],[C&amp;I CLM $ Collected]]</f>
        <v>46930.8004</v>
      </c>
      <c r="E279" s="57">
        <f>Table3[[#This Row],[CLM $ Collected ]]/'1.) CLM Reference'!$B$4</f>
        <v>4.4501587821695531E-4</v>
      </c>
      <c r="F279" s="56">
        <f>Table3[[#This Row],[Residential Incentive Disbursements]]+Table3[[#This Row],[C&amp;I Incentive Disbursements]]</f>
        <v>23684.61</v>
      </c>
      <c r="G279" s="57">
        <f>Table3[[#This Row],[Incentive Disbursements]]/'1.) CLM Reference'!$B$5</f>
        <v>1.8059756619884918E-4</v>
      </c>
      <c r="H279" s="53">
        <v>46912.700900000003</v>
      </c>
      <c r="I279" s="54">
        <f>Table3[[#This Row],[Residential CLM $ Collected]]/'1.) CLM Reference'!$B$4</f>
        <v>4.4484425180489471E-4</v>
      </c>
      <c r="J279" s="53">
        <v>23059.61</v>
      </c>
      <c r="K279" s="54">
        <f>Table3[[#This Row],[Residential Incentive Disbursements]]/'1.) CLM Reference'!$B$5</f>
        <v>1.7583187747210717E-4</v>
      </c>
      <c r="L279" s="53">
        <v>18.099499999999999</v>
      </c>
      <c r="M279" s="54">
        <f>Table3[[#This Row],[C&amp;I CLM $ Collected]]/'1.) CLM Reference'!$B$4</f>
        <v>1.7162641206067696E-7</v>
      </c>
      <c r="N279" s="53">
        <v>625</v>
      </c>
      <c r="O279" s="54">
        <f>Table3[[#This Row],[C&amp;I Incentive Disbursements]]/'1.) CLM Reference'!$B$5</f>
        <v>4.7656887267419957E-6</v>
      </c>
    </row>
    <row r="280" spans="1:15" s="1" customFormat="1" x14ac:dyDescent="0.35">
      <c r="A280" s="89" t="s">
        <v>136</v>
      </c>
      <c r="B280" s="100">
        <v>9003502500</v>
      </c>
      <c r="C280" s="89" t="s">
        <v>50</v>
      </c>
      <c r="D280" s="56">
        <f>Table3[[#This Row],[Residential CLM $ Collected]]+Table3[[#This Row],[C&amp;I CLM $ Collected]]</f>
        <v>15261.058499999999</v>
      </c>
      <c r="E280" s="57">
        <f>Table3[[#This Row],[CLM $ Collected ]]/'1.) CLM Reference'!$B$4</f>
        <v>1.4471121934877187E-4</v>
      </c>
      <c r="F280" s="56">
        <f>Table3[[#This Row],[Residential Incentive Disbursements]]+Table3[[#This Row],[C&amp;I Incentive Disbursements]]</f>
        <v>1770.18</v>
      </c>
      <c r="G280" s="57">
        <f>Table3[[#This Row],[Incentive Disbursements]]/'1.) CLM Reference'!$B$5</f>
        <v>1.3497802992486633E-5</v>
      </c>
      <c r="H280" s="53">
        <v>15261.058499999999</v>
      </c>
      <c r="I280" s="54">
        <f>Table3[[#This Row],[Residential CLM $ Collected]]/'1.) CLM Reference'!$B$4</f>
        <v>1.4471121934877187E-4</v>
      </c>
      <c r="J280" s="53">
        <v>1770.18</v>
      </c>
      <c r="K280" s="54">
        <f>Table3[[#This Row],[Residential Incentive Disbursements]]/'1.) CLM Reference'!$B$5</f>
        <v>1.3497802992486633E-5</v>
      </c>
      <c r="L280" s="53">
        <v>0</v>
      </c>
      <c r="M280" s="54">
        <f>Table3[[#This Row],[C&amp;I CLM $ Collected]]/'1.) CLM Reference'!$B$4</f>
        <v>0</v>
      </c>
      <c r="N280" s="53">
        <v>0</v>
      </c>
      <c r="O280" s="54">
        <f>Table3[[#This Row],[C&amp;I Incentive Disbursements]]/'1.) CLM Reference'!$B$5</f>
        <v>0</v>
      </c>
    </row>
    <row r="281" spans="1:15" s="1" customFormat="1" x14ac:dyDescent="0.35">
      <c r="A281" s="89" t="s">
        <v>136</v>
      </c>
      <c r="B281" s="100">
        <v>9003502600</v>
      </c>
      <c r="C281" s="89" t="s">
        <v>50</v>
      </c>
      <c r="D281" s="56">
        <f>Table3[[#This Row],[Residential CLM $ Collected]]+Table3[[#This Row],[C&amp;I CLM $ Collected]]</f>
        <v>30323.907070000001</v>
      </c>
      <c r="E281" s="57">
        <f>Table3[[#This Row],[CLM $ Collected ]]/'1.) CLM Reference'!$B$4</f>
        <v>2.8754293599743061E-4</v>
      </c>
      <c r="F281" s="56">
        <f>Table3[[#This Row],[Residential Incentive Disbursements]]+Table3[[#This Row],[C&amp;I Incentive Disbursements]]</f>
        <v>38099.82</v>
      </c>
      <c r="G281" s="57">
        <f>Table3[[#This Row],[Incentive Disbursements]]/'1.) CLM Reference'!$B$5</f>
        <v>2.9051501226383874E-4</v>
      </c>
      <c r="H281" s="53">
        <v>30323.907070000001</v>
      </c>
      <c r="I281" s="54">
        <f>Table3[[#This Row],[Residential CLM $ Collected]]/'1.) CLM Reference'!$B$4</f>
        <v>2.8754293599743061E-4</v>
      </c>
      <c r="J281" s="53">
        <v>38099.82</v>
      </c>
      <c r="K281" s="54">
        <f>Table3[[#This Row],[Residential Incentive Disbursements]]/'1.) CLM Reference'!$B$5</f>
        <v>2.9051501226383874E-4</v>
      </c>
      <c r="L281" s="53">
        <v>0</v>
      </c>
      <c r="M281" s="54">
        <f>Table3[[#This Row],[C&amp;I CLM $ Collected]]/'1.) CLM Reference'!$B$4</f>
        <v>0</v>
      </c>
      <c r="N281" s="53">
        <v>0</v>
      </c>
      <c r="O281" s="54">
        <f>Table3[[#This Row],[C&amp;I Incentive Disbursements]]/'1.) CLM Reference'!$B$5</f>
        <v>0</v>
      </c>
    </row>
    <row r="282" spans="1:15" s="1" customFormat="1" x14ac:dyDescent="0.35">
      <c r="A282" s="89" t="s">
        <v>136</v>
      </c>
      <c r="B282" s="100">
        <v>9003502700</v>
      </c>
      <c r="C282" s="89" t="s">
        <v>56</v>
      </c>
      <c r="D282" s="56">
        <f>Table3[[#This Row],[Residential CLM $ Collected]]+Table3[[#This Row],[C&amp;I CLM $ Collected]]</f>
        <v>29952.563099999999</v>
      </c>
      <c r="E282" s="57">
        <f>Table3[[#This Row],[CLM $ Collected ]]/'1.) CLM Reference'!$B$4</f>
        <v>2.840217098192783E-4</v>
      </c>
      <c r="F282" s="56">
        <f>Table3[[#This Row],[Residential Incentive Disbursements]]+Table3[[#This Row],[C&amp;I Incentive Disbursements]]</f>
        <v>329.44</v>
      </c>
      <c r="G282" s="57">
        <f>Table3[[#This Row],[Incentive Disbursements]]/'1.) CLM Reference'!$B$5</f>
        <v>2.5120135906206128E-6</v>
      </c>
      <c r="H282" s="53">
        <v>29952.563099999999</v>
      </c>
      <c r="I282" s="54">
        <f>Table3[[#This Row],[Residential CLM $ Collected]]/'1.) CLM Reference'!$B$4</f>
        <v>2.840217098192783E-4</v>
      </c>
      <c r="J282" s="53">
        <v>329.44</v>
      </c>
      <c r="K282" s="54">
        <f>Table3[[#This Row],[Residential Incentive Disbursements]]/'1.) CLM Reference'!$B$5</f>
        <v>2.5120135906206128E-6</v>
      </c>
      <c r="L282" s="53">
        <v>0</v>
      </c>
      <c r="M282" s="54">
        <f>Table3[[#This Row],[C&amp;I CLM $ Collected]]/'1.) CLM Reference'!$B$4</f>
        <v>0</v>
      </c>
      <c r="N282" s="53">
        <v>0</v>
      </c>
      <c r="O282" s="54">
        <f>Table3[[#This Row],[C&amp;I Incentive Disbursements]]/'1.) CLM Reference'!$B$5</f>
        <v>0</v>
      </c>
    </row>
    <row r="283" spans="1:15" s="1" customFormat="1" x14ac:dyDescent="0.35">
      <c r="A283" s="89" t="s">
        <v>136</v>
      </c>
      <c r="B283" s="100">
        <v>9003502800</v>
      </c>
      <c r="C283" s="89" t="s">
        <v>56</v>
      </c>
      <c r="D283" s="56">
        <f>Table3[[#This Row],[Residential CLM $ Collected]]+Table3[[#This Row],[C&amp;I CLM $ Collected]]</f>
        <v>34595.336069999998</v>
      </c>
      <c r="E283" s="57">
        <f>Table3[[#This Row],[CLM $ Collected ]]/'1.) CLM Reference'!$B$4</f>
        <v>3.2804626667738999E-4</v>
      </c>
      <c r="F283" s="56">
        <f>Table3[[#This Row],[Residential Incentive Disbursements]]+Table3[[#This Row],[C&amp;I Incentive Disbursements]]</f>
        <v>49307.13</v>
      </c>
      <c r="G283" s="57">
        <f>Table3[[#This Row],[Incentive Disbursements]]/'1.) CLM Reference'!$B$5</f>
        <v>3.7597189374240323E-4</v>
      </c>
      <c r="H283" s="53">
        <v>34590.15797</v>
      </c>
      <c r="I283" s="54">
        <f>Table3[[#This Row],[Residential CLM $ Collected]]/'1.) CLM Reference'!$B$4</f>
        <v>3.279971659439835E-4</v>
      </c>
      <c r="J283" s="53">
        <v>49307.13</v>
      </c>
      <c r="K283" s="54">
        <f>Table3[[#This Row],[Residential Incentive Disbursements]]/'1.) CLM Reference'!$B$5</f>
        <v>3.7597189374240323E-4</v>
      </c>
      <c r="L283" s="53">
        <v>5.1780999999999997</v>
      </c>
      <c r="M283" s="54">
        <f>Table3[[#This Row],[C&amp;I CLM $ Collected]]/'1.) CLM Reference'!$B$4</f>
        <v>4.9100733406524564E-8</v>
      </c>
      <c r="N283" s="53">
        <v>0</v>
      </c>
      <c r="O283" s="54">
        <f>Table3[[#This Row],[C&amp;I Incentive Disbursements]]/'1.) CLM Reference'!$B$5</f>
        <v>0</v>
      </c>
    </row>
    <row r="284" spans="1:15" s="1" customFormat="1" x14ac:dyDescent="0.35">
      <c r="A284" s="89" t="s">
        <v>136</v>
      </c>
      <c r="B284" s="100">
        <v>9003502900</v>
      </c>
      <c r="C284" s="89" t="s">
        <v>50</v>
      </c>
      <c r="D284" s="56">
        <f>Table3[[#This Row],[Residential CLM $ Collected]]+Table3[[#This Row],[C&amp;I CLM $ Collected]]</f>
        <v>20873.8115</v>
      </c>
      <c r="E284" s="57">
        <f>Table3[[#This Row],[CLM $ Collected ]]/'1.) CLM Reference'!$B$4</f>
        <v>1.9793349947655445E-4</v>
      </c>
      <c r="F284" s="56">
        <f>Table3[[#This Row],[Residential Incentive Disbursements]]+Table3[[#This Row],[C&amp;I Incentive Disbursements]]</f>
        <v>44730.89</v>
      </c>
      <c r="G284" s="57">
        <f>Table3[[#This Row],[Incentive Disbursements]]/'1.) CLM Reference'!$B$5</f>
        <v>3.4107759713621798E-4</v>
      </c>
      <c r="H284" s="53">
        <v>20873.8115</v>
      </c>
      <c r="I284" s="54">
        <f>Table3[[#This Row],[Residential CLM $ Collected]]/'1.) CLM Reference'!$B$4</f>
        <v>1.9793349947655445E-4</v>
      </c>
      <c r="J284" s="53">
        <v>44730.89</v>
      </c>
      <c r="K284" s="54">
        <f>Table3[[#This Row],[Residential Incentive Disbursements]]/'1.) CLM Reference'!$B$5</f>
        <v>3.4107759713621798E-4</v>
      </c>
      <c r="L284" s="53">
        <v>0</v>
      </c>
      <c r="M284" s="54">
        <f>Table3[[#This Row],[C&amp;I CLM $ Collected]]/'1.) CLM Reference'!$B$4</f>
        <v>0</v>
      </c>
      <c r="N284" s="53">
        <v>0</v>
      </c>
      <c r="O284" s="54">
        <f>Table3[[#This Row],[C&amp;I Incentive Disbursements]]/'1.) CLM Reference'!$B$5</f>
        <v>0</v>
      </c>
    </row>
    <row r="285" spans="1:15" s="1" customFormat="1" x14ac:dyDescent="0.35">
      <c r="A285" s="89" t="s">
        <v>136</v>
      </c>
      <c r="B285" s="100">
        <v>9003503000</v>
      </c>
      <c r="C285" s="89" t="s">
        <v>56</v>
      </c>
      <c r="D285" s="56">
        <f>Table3[[#This Row],[Residential CLM $ Collected]]+Table3[[#This Row],[C&amp;I CLM $ Collected]]</f>
        <v>23074.716</v>
      </c>
      <c r="E285" s="57">
        <f>Table3[[#This Row],[CLM $ Collected ]]/'1.) CLM Reference'!$B$4</f>
        <v>2.1880332143976882E-4</v>
      </c>
      <c r="F285" s="56">
        <f>Table3[[#This Row],[Residential Incentive Disbursements]]+Table3[[#This Row],[C&amp;I Incentive Disbursements]]</f>
        <v>3285.55</v>
      </c>
      <c r="G285" s="57">
        <f>Table3[[#This Row],[Incentive Disbursements]]/'1.) CLM Reference'!$B$5</f>
        <v>2.5052653753835463E-5</v>
      </c>
      <c r="H285" s="53">
        <v>23074.716</v>
      </c>
      <c r="I285" s="54">
        <f>Table3[[#This Row],[Residential CLM $ Collected]]/'1.) CLM Reference'!$B$4</f>
        <v>2.1880332143976882E-4</v>
      </c>
      <c r="J285" s="53">
        <v>3285.55</v>
      </c>
      <c r="K285" s="54">
        <f>Table3[[#This Row],[Residential Incentive Disbursements]]/'1.) CLM Reference'!$B$5</f>
        <v>2.5052653753835463E-5</v>
      </c>
      <c r="L285" s="53">
        <v>0</v>
      </c>
      <c r="M285" s="54">
        <f>Table3[[#This Row],[C&amp;I CLM $ Collected]]/'1.) CLM Reference'!$B$4</f>
        <v>0</v>
      </c>
      <c r="N285" s="53">
        <v>0</v>
      </c>
      <c r="O285" s="54">
        <f>Table3[[#This Row],[C&amp;I Incentive Disbursements]]/'1.) CLM Reference'!$B$5</f>
        <v>0</v>
      </c>
    </row>
    <row r="286" spans="1:15" s="1" customFormat="1" x14ac:dyDescent="0.35">
      <c r="A286" s="89" t="s">
        <v>136</v>
      </c>
      <c r="B286" s="100">
        <v>9003503100</v>
      </c>
      <c r="C286" s="89" t="s">
        <v>56</v>
      </c>
      <c r="D286" s="56">
        <f>Table3[[#This Row],[Residential CLM $ Collected]]+Table3[[#This Row],[C&amp;I CLM $ Collected]]</f>
        <v>29792.905900000002</v>
      </c>
      <c r="E286" s="57">
        <f>Table3[[#This Row],[CLM $ Collected ]]/'1.) CLM Reference'!$B$4</f>
        <v>2.8250777891534979E-4</v>
      </c>
      <c r="F286" s="56">
        <f>Table3[[#This Row],[Residential Incentive Disbursements]]+Table3[[#This Row],[C&amp;I Incentive Disbursements]]</f>
        <v>2623.17</v>
      </c>
      <c r="G286" s="57">
        <f>Table3[[#This Row],[Incentive Disbursements]]/'1.) CLM Reference'!$B$5</f>
        <v>2.000193871572448E-5</v>
      </c>
      <c r="H286" s="53">
        <v>29792.905900000002</v>
      </c>
      <c r="I286" s="54">
        <f>Table3[[#This Row],[Residential CLM $ Collected]]/'1.) CLM Reference'!$B$4</f>
        <v>2.8250777891534979E-4</v>
      </c>
      <c r="J286" s="53">
        <v>2623.17</v>
      </c>
      <c r="K286" s="54">
        <f>Table3[[#This Row],[Residential Incentive Disbursements]]/'1.) CLM Reference'!$B$5</f>
        <v>2.000193871572448E-5</v>
      </c>
      <c r="L286" s="53">
        <v>0</v>
      </c>
      <c r="M286" s="54">
        <f>Table3[[#This Row],[C&amp;I CLM $ Collected]]/'1.) CLM Reference'!$B$4</f>
        <v>0</v>
      </c>
      <c r="N286" s="53">
        <v>0</v>
      </c>
      <c r="O286" s="54">
        <f>Table3[[#This Row],[C&amp;I Incentive Disbursements]]/'1.) CLM Reference'!$B$5</f>
        <v>0</v>
      </c>
    </row>
    <row r="287" spans="1:15" s="1" customFormat="1" x14ac:dyDescent="0.35">
      <c r="A287" s="89" t="s">
        <v>136</v>
      </c>
      <c r="B287" s="100">
        <v>9003503300</v>
      </c>
      <c r="C287" s="89" t="s">
        <v>50</v>
      </c>
      <c r="D287" s="56">
        <f>Table3[[#This Row],[Residential CLM $ Collected]]+Table3[[#This Row],[C&amp;I CLM $ Collected]]</f>
        <v>23571.2359</v>
      </c>
      <c r="E287" s="57">
        <f>Table3[[#This Row],[CLM $ Collected ]]/'1.) CLM Reference'!$B$4</f>
        <v>2.2351151387346732E-4</v>
      </c>
      <c r="F287" s="56">
        <f>Table3[[#This Row],[Residential Incentive Disbursements]]+Table3[[#This Row],[C&amp;I Incentive Disbursements]]</f>
        <v>2099.6799999999998</v>
      </c>
      <c r="G287" s="57">
        <f>Table3[[#This Row],[Incentive Disbursements]]/'1.) CLM Reference'!$B$5</f>
        <v>1.6010274089225011E-5</v>
      </c>
      <c r="H287" s="53">
        <v>23571.2359</v>
      </c>
      <c r="I287" s="54">
        <f>Table3[[#This Row],[Residential CLM $ Collected]]/'1.) CLM Reference'!$B$4</f>
        <v>2.2351151387346732E-4</v>
      </c>
      <c r="J287" s="53">
        <v>2099.6799999999998</v>
      </c>
      <c r="K287" s="54">
        <f>Table3[[#This Row],[Residential Incentive Disbursements]]/'1.) CLM Reference'!$B$5</f>
        <v>1.6010274089225011E-5</v>
      </c>
      <c r="L287" s="53">
        <v>0</v>
      </c>
      <c r="M287" s="54">
        <f>Table3[[#This Row],[C&amp;I CLM $ Collected]]/'1.) CLM Reference'!$B$4</f>
        <v>0</v>
      </c>
      <c r="N287" s="53">
        <v>0</v>
      </c>
      <c r="O287" s="54">
        <f>Table3[[#This Row],[C&amp;I Incentive Disbursements]]/'1.) CLM Reference'!$B$5</f>
        <v>0</v>
      </c>
    </row>
    <row r="288" spans="1:15" s="1" customFormat="1" x14ac:dyDescent="0.35">
      <c r="A288" s="89" t="s">
        <v>136</v>
      </c>
      <c r="B288" s="100">
        <v>9003503500</v>
      </c>
      <c r="C288" s="89" t="s">
        <v>50</v>
      </c>
      <c r="D288" s="56">
        <f>Table3[[#This Row],[Residential CLM $ Collected]]+Table3[[#This Row],[C&amp;I CLM $ Collected]]</f>
        <v>12249.784</v>
      </c>
      <c r="E288" s="57">
        <f>Table3[[#This Row],[CLM $ Collected ]]/'1.) CLM Reference'!$B$4</f>
        <v>1.1615715773575445E-4</v>
      </c>
      <c r="F288" s="56">
        <f>Table3[[#This Row],[Residential Incentive Disbursements]]+Table3[[#This Row],[C&amp;I Incentive Disbursements]]</f>
        <v>1053.92</v>
      </c>
      <c r="G288" s="57">
        <f>Table3[[#This Row],[Incentive Disbursements]]/'1.) CLM Reference'!$B$5</f>
        <v>8.0362474606206787E-6</v>
      </c>
      <c r="H288" s="53">
        <v>12249.784</v>
      </c>
      <c r="I288" s="54">
        <f>Table3[[#This Row],[Residential CLM $ Collected]]/'1.) CLM Reference'!$B$4</f>
        <v>1.1615715773575445E-4</v>
      </c>
      <c r="J288" s="53">
        <v>1053.92</v>
      </c>
      <c r="K288" s="54">
        <f>Table3[[#This Row],[Residential Incentive Disbursements]]/'1.) CLM Reference'!$B$5</f>
        <v>8.0362474606206787E-6</v>
      </c>
      <c r="L288" s="53">
        <v>0</v>
      </c>
      <c r="M288" s="54">
        <f>Table3[[#This Row],[C&amp;I CLM $ Collected]]/'1.) CLM Reference'!$B$4</f>
        <v>0</v>
      </c>
      <c r="N288" s="53">
        <v>0</v>
      </c>
      <c r="O288" s="54">
        <f>Table3[[#This Row],[C&amp;I Incentive Disbursements]]/'1.) CLM Reference'!$B$5</f>
        <v>0</v>
      </c>
    </row>
    <row r="289" spans="1:15" s="1" customFormat="1" x14ac:dyDescent="0.35">
      <c r="A289" s="89" t="s">
        <v>136</v>
      </c>
      <c r="B289" s="100">
        <v>9003503700</v>
      </c>
      <c r="C289" s="89" t="s">
        <v>50</v>
      </c>
      <c r="D289" s="56">
        <f>Table3[[#This Row],[Residential CLM $ Collected]]+Table3[[#This Row],[C&amp;I CLM $ Collected]]</f>
        <v>26745.475329999997</v>
      </c>
      <c r="E289" s="57">
        <f>Table3[[#This Row],[CLM $ Collected ]]/'1.) CLM Reference'!$B$4</f>
        <v>2.5361087155696286E-4</v>
      </c>
      <c r="F289" s="56">
        <f>Table3[[#This Row],[Residential Incentive Disbursements]]+Table3[[#This Row],[C&amp;I Incentive Disbursements]]</f>
        <v>9589.74</v>
      </c>
      <c r="G289" s="57">
        <f>Table3[[#This Row],[Incentive Disbursements]]/'1.) CLM Reference'!$B$5</f>
        <v>7.3122745296618849E-5</v>
      </c>
      <c r="H289" s="53">
        <v>26745.475329999997</v>
      </c>
      <c r="I289" s="54">
        <f>Table3[[#This Row],[Residential CLM $ Collected]]/'1.) CLM Reference'!$B$4</f>
        <v>2.5361087155696286E-4</v>
      </c>
      <c r="J289" s="53">
        <v>9589.74</v>
      </c>
      <c r="K289" s="54">
        <f>Table3[[#This Row],[Residential Incentive Disbursements]]/'1.) CLM Reference'!$B$5</f>
        <v>7.3122745296618849E-5</v>
      </c>
      <c r="L289" s="53">
        <v>0</v>
      </c>
      <c r="M289" s="54">
        <f>Table3[[#This Row],[C&amp;I CLM $ Collected]]/'1.) CLM Reference'!$B$4</f>
        <v>0</v>
      </c>
      <c r="N289" s="53">
        <v>0</v>
      </c>
      <c r="O289" s="54">
        <f>Table3[[#This Row],[C&amp;I Incentive Disbursements]]/'1.) CLM Reference'!$B$5</f>
        <v>0</v>
      </c>
    </row>
    <row r="290" spans="1:15" s="1" customFormat="1" x14ac:dyDescent="0.35">
      <c r="A290" s="89" t="s">
        <v>136</v>
      </c>
      <c r="B290" s="100">
        <v>9003503800</v>
      </c>
      <c r="C290" s="89" t="s">
        <v>50</v>
      </c>
      <c r="D290" s="56">
        <f>Table3[[#This Row],[Residential CLM $ Collected]]+Table3[[#This Row],[C&amp;I CLM $ Collected]]</f>
        <v>7166.9705800000002</v>
      </c>
      <c r="E290" s="57">
        <f>Table3[[#This Row],[CLM $ Collected ]]/'1.) CLM Reference'!$B$4</f>
        <v>6.7959968285854794E-5</v>
      </c>
      <c r="F290" s="56">
        <f>Table3[[#This Row],[Residential Incentive Disbursements]]+Table3[[#This Row],[C&amp;I Incentive Disbursements]]</f>
        <v>667.5</v>
      </c>
      <c r="G290" s="57">
        <f>Table3[[#This Row],[Incentive Disbursements]]/'1.) CLM Reference'!$B$5</f>
        <v>5.0897555601604514E-6</v>
      </c>
      <c r="H290" s="53">
        <v>7166.9705800000002</v>
      </c>
      <c r="I290" s="54">
        <f>Table3[[#This Row],[Residential CLM $ Collected]]/'1.) CLM Reference'!$B$4</f>
        <v>6.7959968285854794E-5</v>
      </c>
      <c r="J290" s="53">
        <v>667.5</v>
      </c>
      <c r="K290" s="54">
        <f>Table3[[#This Row],[Residential Incentive Disbursements]]/'1.) CLM Reference'!$B$5</f>
        <v>5.0897555601604514E-6</v>
      </c>
      <c r="L290" s="53">
        <v>0</v>
      </c>
      <c r="M290" s="54">
        <f>Table3[[#This Row],[C&amp;I CLM $ Collected]]/'1.) CLM Reference'!$B$4</f>
        <v>0</v>
      </c>
      <c r="N290" s="53">
        <v>0</v>
      </c>
      <c r="O290" s="54">
        <f>Table3[[#This Row],[C&amp;I Incentive Disbursements]]/'1.) CLM Reference'!$B$5</f>
        <v>0</v>
      </c>
    </row>
    <row r="291" spans="1:15" s="1" customFormat="1" x14ac:dyDescent="0.35">
      <c r="A291" s="89" t="s">
        <v>136</v>
      </c>
      <c r="B291" s="100">
        <v>9003503900</v>
      </c>
      <c r="C291" s="89" t="s">
        <v>50</v>
      </c>
      <c r="D291" s="56">
        <f>Table3[[#This Row],[Residential CLM $ Collected]]+Table3[[#This Row],[C&amp;I CLM $ Collected]]</f>
        <v>44367.720399999998</v>
      </c>
      <c r="E291" s="57">
        <f>Table3[[#This Row],[CLM $ Collected ]]/'1.) CLM Reference'!$B$4</f>
        <v>4.2071176903026616E-4</v>
      </c>
      <c r="F291" s="56">
        <f>Table3[[#This Row],[Residential Incentive Disbursements]]+Table3[[#This Row],[C&amp;I Incentive Disbursements]]</f>
        <v>52751.45</v>
      </c>
      <c r="G291" s="57">
        <f>Table3[[#This Row],[Incentive Disbursements]]/'1.) CLM Reference'!$B$5</f>
        <v>4.0223518493487045E-4</v>
      </c>
      <c r="H291" s="53">
        <v>44367.720399999998</v>
      </c>
      <c r="I291" s="54">
        <f>Table3[[#This Row],[Residential CLM $ Collected]]/'1.) CLM Reference'!$B$4</f>
        <v>4.2071176903026616E-4</v>
      </c>
      <c r="J291" s="53">
        <v>52751.45</v>
      </c>
      <c r="K291" s="54">
        <f>Table3[[#This Row],[Residential Incentive Disbursements]]/'1.) CLM Reference'!$B$5</f>
        <v>4.0223518493487045E-4</v>
      </c>
      <c r="L291" s="53">
        <v>0</v>
      </c>
      <c r="M291" s="54">
        <f>Table3[[#This Row],[C&amp;I CLM $ Collected]]/'1.) CLM Reference'!$B$4</f>
        <v>0</v>
      </c>
      <c r="N291" s="53">
        <v>0</v>
      </c>
      <c r="O291" s="54">
        <f>Table3[[#This Row],[C&amp;I Incentive Disbursements]]/'1.) CLM Reference'!$B$5</f>
        <v>0</v>
      </c>
    </row>
    <row r="292" spans="1:15" s="1" customFormat="1" x14ac:dyDescent="0.35">
      <c r="A292" s="89" t="s">
        <v>136</v>
      </c>
      <c r="B292" s="100">
        <v>9003504000</v>
      </c>
      <c r="C292" s="89" t="s">
        <v>50</v>
      </c>
      <c r="D292" s="56">
        <f>Table3[[#This Row],[Residential CLM $ Collected]]+Table3[[#This Row],[C&amp;I CLM $ Collected]]</f>
        <v>26387.385070000004</v>
      </c>
      <c r="E292" s="57">
        <f>Table3[[#This Row],[CLM $ Collected ]]/'1.) CLM Reference'!$B$4</f>
        <v>2.502153221485442E-4</v>
      </c>
      <c r="F292" s="56">
        <f>Table3[[#This Row],[Residential Incentive Disbursements]]+Table3[[#This Row],[C&amp;I Incentive Disbursements]]</f>
        <v>21553.8</v>
      </c>
      <c r="G292" s="57">
        <f>Table3[[#This Row],[Incentive Disbursements]]/'1.) CLM Reference'!$B$5</f>
        <v>1.643499226855226E-4</v>
      </c>
      <c r="H292" s="53">
        <v>26387.385070000004</v>
      </c>
      <c r="I292" s="54">
        <f>Table3[[#This Row],[Residential CLM $ Collected]]/'1.) CLM Reference'!$B$4</f>
        <v>2.502153221485442E-4</v>
      </c>
      <c r="J292" s="53">
        <v>21553.8</v>
      </c>
      <c r="K292" s="54">
        <f>Table3[[#This Row],[Residential Incentive Disbursements]]/'1.) CLM Reference'!$B$5</f>
        <v>1.643499226855226E-4</v>
      </c>
      <c r="L292" s="53">
        <v>0</v>
      </c>
      <c r="M292" s="54">
        <f>Table3[[#This Row],[C&amp;I CLM $ Collected]]/'1.) CLM Reference'!$B$4</f>
        <v>0</v>
      </c>
      <c r="N292" s="53">
        <v>0</v>
      </c>
      <c r="O292" s="54">
        <f>Table3[[#This Row],[C&amp;I Incentive Disbursements]]/'1.) CLM Reference'!$B$5</f>
        <v>0</v>
      </c>
    </row>
    <row r="293" spans="1:15" s="1" customFormat="1" x14ac:dyDescent="0.35">
      <c r="A293" s="89" t="s">
        <v>136</v>
      </c>
      <c r="B293" s="100">
        <v>9003504100</v>
      </c>
      <c r="C293" s="89" t="s">
        <v>50</v>
      </c>
      <c r="D293" s="56">
        <f>Table3[[#This Row],[Residential CLM $ Collected]]+Table3[[#This Row],[C&amp;I CLM $ Collected]]</f>
        <v>12221.0792</v>
      </c>
      <c r="E293" s="57">
        <f>Table3[[#This Row],[CLM $ Collected ]]/'1.) CLM Reference'!$B$4</f>
        <v>1.1588496779498706E-4</v>
      </c>
      <c r="F293" s="56">
        <f>Table3[[#This Row],[Residential Incentive Disbursements]]+Table3[[#This Row],[C&amp;I Incentive Disbursements]]</f>
        <v>580.36</v>
      </c>
      <c r="G293" s="57">
        <f>Table3[[#This Row],[Incentive Disbursements]]/'1.) CLM Reference'!$B$5</f>
        <v>4.4253041751231749E-6</v>
      </c>
      <c r="H293" s="53">
        <v>12221.0792</v>
      </c>
      <c r="I293" s="54">
        <f>Table3[[#This Row],[Residential CLM $ Collected]]/'1.) CLM Reference'!$B$4</f>
        <v>1.1588496779498706E-4</v>
      </c>
      <c r="J293" s="53">
        <v>580.36</v>
      </c>
      <c r="K293" s="54">
        <f>Table3[[#This Row],[Residential Incentive Disbursements]]/'1.) CLM Reference'!$B$5</f>
        <v>4.4253041751231749E-6</v>
      </c>
      <c r="L293" s="53">
        <v>0</v>
      </c>
      <c r="M293" s="54">
        <f>Table3[[#This Row],[C&amp;I CLM $ Collected]]/'1.) CLM Reference'!$B$4</f>
        <v>0</v>
      </c>
      <c r="N293" s="53">
        <v>0</v>
      </c>
      <c r="O293" s="54">
        <f>Table3[[#This Row],[C&amp;I Incentive Disbursements]]/'1.) CLM Reference'!$B$5</f>
        <v>0</v>
      </c>
    </row>
    <row r="294" spans="1:15" s="1" customFormat="1" x14ac:dyDescent="0.35">
      <c r="A294" s="89" t="s">
        <v>136</v>
      </c>
      <c r="B294" s="100">
        <v>9003504200</v>
      </c>
      <c r="C294" s="89" t="s">
        <v>56</v>
      </c>
      <c r="D294" s="56">
        <f>Table3[[#This Row],[Residential CLM $ Collected]]+Table3[[#This Row],[C&amp;I CLM $ Collected]]</f>
        <v>43710.024850000002</v>
      </c>
      <c r="E294" s="57">
        <f>Table3[[#This Row],[CLM $ Collected ]]/'1.) CLM Reference'!$B$4</f>
        <v>4.1447524716641508E-4</v>
      </c>
      <c r="F294" s="56">
        <f>Table3[[#This Row],[Residential Incentive Disbursements]]+Table3[[#This Row],[C&amp;I Incentive Disbursements]]</f>
        <v>7275.36</v>
      </c>
      <c r="G294" s="57">
        <f>Table3[[#This Row],[Incentive Disbursements]]/'1.) CLM Reference'!$B$5</f>
        <v>5.5475361815983431E-5</v>
      </c>
      <c r="H294" s="53">
        <v>43710.024850000002</v>
      </c>
      <c r="I294" s="54">
        <f>Table3[[#This Row],[Residential CLM $ Collected]]/'1.) CLM Reference'!$B$4</f>
        <v>4.1447524716641508E-4</v>
      </c>
      <c r="J294" s="53">
        <v>7275.36</v>
      </c>
      <c r="K294" s="54">
        <f>Table3[[#This Row],[Residential Incentive Disbursements]]/'1.) CLM Reference'!$B$5</f>
        <v>5.5475361815983431E-5</v>
      </c>
      <c r="L294" s="53">
        <v>0</v>
      </c>
      <c r="M294" s="54">
        <f>Table3[[#This Row],[C&amp;I CLM $ Collected]]/'1.) CLM Reference'!$B$4</f>
        <v>0</v>
      </c>
      <c r="N294" s="53">
        <v>0</v>
      </c>
      <c r="O294" s="54">
        <f>Table3[[#This Row],[C&amp;I Incentive Disbursements]]/'1.) CLM Reference'!$B$5</f>
        <v>0</v>
      </c>
    </row>
    <row r="295" spans="1:15" s="1" customFormat="1" x14ac:dyDescent="0.35">
      <c r="A295" s="89" t="s">
        <v>136</v>
      </c>
      <c r="B295" s="100">
        <v>9003504300</v>
      </c>
      <c r="C295" s="89" t="s">
        <v>56</v>
      </c>
      <c r="D295" s="56">
        <f>Table3[[#This Row],[Residential CLM $ Collected]]+Table3[[#This Row],[C&amp;I CLM $ Collected]]</f>
        <v>19969.9283</v>
      </c>
      <c r="E295" s="57">
        <f>Table3[[#This Row],[CLM $ Collected ]]/'1.) CLM Reference'!$B$4</f>
        <v>1.893625317405439E-4</v>
      </c>
      <c r="F295" s="56">
        <f>Table3[[#This Row],[Residential Incentive Disbursements]]+Table3[[#This Row],[C&amp;I Incentive Disbursements]]</f>
        <v>2596.8000000000002</v>
      </c>
      <c r="G295" s="57">
        <f>Table3[[#This Row],[Incentive Disbursements]]/'1.) CLM Reference'!$B$5</f>
        <v>1.9800864776965782E-5</v>
      </c>
      <c r="H295" s="53">
        <v>19969.9283</v>
      </c>
      <c r="I295" s="54">
        <f>Table3[[#This Row],[Residential CLM $ Collected]]/'1.) CLM Reference'!$B$4</f>
        <v>1.893625317405439E-4</v>
      </c>
      <c r="J295" s="53">
        <v>2596.8000000000002</v>
      </c>
      <c r="K295" s="54">
        <f>Table3[[#This Row],[Residential Incentive Disbursements]]/'1.) CLM Reference'!$B$5</f>
        <v>1.9800864776965782E-5</v>
      </c>
      <c r="L295" s="53">
        <v>0</v>
      </c>
      <c r="M295" s="54">
        <f>Table3[[#This Row],[C&amp;I CLM $ Collected]]/'1.) CLM Reference'!$B$4</f>
        <v>0</v>
      </c>
      <c r="N295" s="53">
        <v>0</v>
      </c>
      <c r="O295" s="54">
        <f>Table3[[#This Row],[C&amp;I Incentive Disbursements]]/'1.) CLM Reference'!$B$5</f>
        <v>0</v>
      </c>
    </row>
    <row r="296" spans="1:15" s="1" customFormat="1" x14ac:dyDescent="0.35">
      <c r="A296" s="89" t="s">
        <v>136</v>
      </c>
      <c r="B296" s="100">
        <v>9003504500</v>
      </c>
      <c r="C296" s="89" t="s">
        <v>50</v>
      </c>
      <c r="D296" s="56">
        <f>Table3[[#This Row],[Residential CLM $ Collected]]+Table3[[#This Row],[C&amp;I CLM $ Collected]]</f>
        <v>28606.188200000001</v>
      </c>
      <c r="E296" s="57">
        <f>Table3[[#This Row],[CLM $ Collected ]]/'1.) CLM Reference'!$B$4</f>
        <v>2.7125486579731347E-4</v>
      </c>
      <c r="F296" s="56">
        <f>Table3[[#This Row],[Residential Incentive Disbursements]]+Table3[[#This Row],[C&amp;I Incentive Disbursements]]</f>
        <v>106279.31</v>
      </c>
      <c r="G296" s="57">
        <f>Table3[[#This Row],[Incentive Disbursements]]/'1.) CLM Reference'!$B$5</f>
        <v>8.1039057528466845E-4</v>
      </c>
      <c r="H296" s="53">
        <v>28606.188200000001</v>
      </c>
      <c r="I296" s="54">
        <f>Table3[[#This Row],[Residential CLM $ Collected]]/'1.) CLM Reference'!$B$4</f>
        <v>2.7125486579731347E-4</v>
      </c>
      <c r="J296" s="53">
        <v>106279.31</v>
      </c>
      <c r="K296" s="54">
        <f>Table3[[#This Row],[Residential Incentive Disbursements]]/'1.) CLM Reference'!$B$5</f>
        <v>8.1039057528466845E-4</v>
      </c>
      <c r="L296" s="53">
        <v>0</v>
      </c>
      <c r="M296" s="54">
        <f>Table3[[#This Row],[C&amp;I CLM $ Collected]]/'1.) CLM Reference'!$B$4</f>
        <v>0</v>
      </c>
      <c r="N296" s="53">
        <v>0</v>
      </c>
      <c r="O296" s="54">
        <f>Table3[[#This Row],[C&amp;I Incentive Disbursements]]/'1.) CLM Reference'!$B$5</f>
        <v>0</v>
      </c>
    </row>
    <row r="297" spans="1:15" s="1" customFormat="1" x14ac:dyDescent="0.35">
      <c r="A297" s="89" t="s">
        <v>136</v>
      </c>
      <c r="B297" s="100">
        <v>9003504800</v>
      </c>
      <c r="C297" s="89" t="s">
        <v>56</v>
      </c>
      <c r="D297" s="56">
        <f>Table3[[#This Row],[Residential CLM $ Collected]]+Table3[[#This Row],[C&amp;I CLM $ Collected]]</f>
        <v>1168217.2179</v>
      </c>
      <c r="E297" s="57">
        <f>Table3[[#This Row],[CLM $ Collected ]]/'1.) CLM Reference'!$B$4</f>
        <v>1.1077484439663143E-2</v>
      </c>
      <c r="F297" s="56">
        <f>Table3[[#This Row],[Residential Incentive Disbursements]]+Table3[[#This Row],[C&amp;I Incentive Disbursements]]</f>
        <v>1031276.74</v>
      </c>
      <c r="G297" s="57">
        <f>Table3[[#This Row],[Incentive Disbursements]]/'1.) CLM Reference'!$B$5</f>
        <v>7.8635902943507766E-3</v>
      </c>
      <c r="H297" s="53">
        <v>374061.39977999998</v>
      </c>
      <c r="I297" s="54">
        <f>Table3[[#This Row],[Residential CLM $ Collected]]/'1.) CLM Reference'!$B$4</f>
        <v>3.5469938912475974E-3</v>
      </c>
      <c r="J297" s="53">
        <v>350016.2</v>
      </c>
      <c r="K297" s="54">
        <f>Table3[[#This Row],[Residential Incentive Disbursements]]/'1.) CLM Reference'!$B$5</f>
        <v>2.6689092136273147E-3</v>
      </c>
      <c r="L297" s="53">
        <v>794155.81812000007</v>
      </c>
      <c r="M297" s="54">
        <f>Table3[[#This Row],[C&amp;I CLM $ Collected]]/'1.) CLM Reference'!$B$4</f>
        <v>7.5304905484155447E-3</v>
      </c>
      <c r="N297" s="53">
        <v>681260.54</v>
      </c>
      <c r="O297" s="54">
        <f>Table3[[#This Row],[C&amp;I Incentive Disbursements]]/'1.) CLM Reference'!$B$5</f>
        <v>5.1946810807234631E-3</v>
      </c>
    </row>
    <row r="298" spans="1:15" s="1" customFormat="1" x14ac:dyDescent="0.35">
      <c r="A298" s="89" t="s">
        <v>136</v>
      </c>
      <c r="B298" s="100">
        <v>9003504900</v>
      </c>
      <c r="C298" s="89" t="s">
        <v>50</v>
      </c>
      <c r="D298" s="56">
        <f>Table3[[#This Row],[Residential CLM $ Collected]]+Table3[[#This Row],[C&amp;I CLM $ Collected]]</f>
        <v>33851.534599999999</v>
      </c>
      <c r="E298" s="57">
        <f>Table3[[#This Row],[CLM $ Collected ]]/'1.) CLM Reference'!$B$4</f>
        <v>3.2099325540185439E-4</v>
      </c>
      <c r="F298" s="56">
        <f>Table3[[#This Row],[Residential Incentive Disbursements]]+Table3[[#This Row],[C&amp;I Incentive Disbursements]]</f>
        <v>29702.73</v>
      </c>
      <c r="G298" s="57">
        <f>Table3[[#This Row],[Incentive Disbursements]]/'1.) CLM Reference'!$B$5</f>
        <v>2.2648634482313803E-4</v>
      </c>
      <c r="H298" s="53">
        <v>33851.534599999999</v>
      </c>
      <c r="I298" s="54">
        <f>Table3[[#This Row],[Residential CLM $ Collected]]/'1.) CLM Reference'!$B$4</f>
        <v>3.2099325540185439E-4</v>
      </c>
      <c r="J298" s="53">
        <v>29702.73</v>
      </c>
      <c r="K298" s="54">
        <f>Table3[[#This Row],[Residential Incentive Disbursements]]/'1.) CLM Reference'!$B$5</f>
        <v>2.2648634482313803E-4</v>
      </c>
      <c r="L298" s="53">
        <v>0</v>
      </c>
      <c r="M298" s="54">
        <f>Table3[[#This Row],[C&amp;I CLM $ Collected]]/'1.) CLM Reference'!$B$4</f>
        <v>0</v>
      </c>
      <c r="N298" s="53">
        <v>0</v>
      </c>
      <c r="O298" s="54">
        <f>Table3[[#This Row],[C&amp;I Incentive Disbursements]]/'1.) CLM Reference'!$B$5</f>
        <v>0</v>
      </c>
    </row>
    <row r="299" spans="1:15" s="1" customFormat="1" x14ac:dyDescent="0.35">
      <c r="A299" s="89" t="s">
        <v>136</v>
      </c>
      <c r="B299" s="100">
        <v>9003524400</v>
      </c>
      <c r="C299" s="89" t="s">
        <v>50</v>
      </c>
      <c r="D299" s="56">
        <f>Table3[[#This Row],[Residential CLM $ Collected]]+Table3[[#This Row],[C&amp;I CLM $ Collected]]</f>
        <v>26768.349600000001</v>
      </c>
      <c r="E299" s="57">
        <f>Table3[[#This Row],[CLM $ Collected ]]/'1.) CLM Reference'!$B$4</f>
        <v>2.5382777417242781E-4</v>
      </c>
      <c r="F299" s="56">
        <f>Table3[[#This Row],[Residential Incentive Disbursements]]+Table3[[#This Row],[C&amp;I Incentive Disbursements]]</f>
        <v>10601.12</v>
      </c>
      <c r="G299" s="57">
        <f>Table3[[#This Row],[Incentive Disbursements]]/'1.) CLM Reference'!$B$5</f>
        <v>8.0834620919742576E-5</v>
      </c>
      <c r="H299" s="53">
        <v>26768.349600000001</v>
      </c>
      <c r="I299" s="54">
        <f>Table3[[#This Row],[Residential CLM $ Collected]]/'1.) CLM Reference'!$B$4</f>
        <v>2.5382777417242781E-4</v>
      </c>
      <c r="J299" s="53">
        <v>10601.12</v>
      </c>
      <c r="K299" s="54">
        <f>Table3[[#This Row],[Residential Incentive Disbursements]]/'1.) CLM Reference'!$B$5</f>
        <v>8.0834620919742576E-5</v>
      </c>
      <c r="L299" s="53">
        <v>0</v>
      </c>
      <c r="M299" s="54">
        <f>Table3[[#This Row],[C&amp;I CLM $ Collected]]/'1.) CLM Reference'!$B$4</f>
        <v>0</v>
      </c>
      <c r="N299" s="53">
        <v>0</v>
      </c>
      <c r="O299" s="54">
        <f>Table3[[#This Row],[C&amp;I Incentive Disbursements]]/'1.) CLM Reference'!$B$5</f>
        <v>0</v>
      </c>
    </row>
    <row r="300" spans="1:15" s="1" customFormat="1" x14ac:dyDescent="0.35">
      <c r="A300" s="89" t="s">
        <v>136</v>
      </c>
      <c r="B300" s="100">
        <v>9003524501</v>
      </c>
      <c r="C300" s="89" t="s">
        <v>50</v>
      </c>
      <c r="D300" s="56">
        <f>Table3[[#This Row],[Residential CLM $ Collected]]+Table3[[#This Row],[C&amp;I CLM $ Collected]]</f>
        <v>20194.314399999999</v>
      </c>
      <c r="E300" s="57">
        <f>Table3[[#This Row],[CLM $ Collected ]]/'1.) CLM Reference'!$B$4</f>
        <v>1.9149024694037196E-4</v>
      </c>
      <c r="F300" s="56">
        <f>Table3[[#This Row],[Residential Incentive Disbursements]]+Table3[[#This Row],[C&amp;I Incentive Disbursements]]</f>
        <v>2489.7800000000002</v>
      </c>
      <c r="G300" s="57">
        <f>Table3[[#This Row],[Incentive Disbursements]]/'1.) CLM Reference'!$B$5</f>
        <v>1.8984826364908298E-5</v>
      </c>
      <c r="H300" s="53">
        <v>20194.314399999999</v>
      </c>
      <c r="I300" s="54">
        <f>Table3[[#This Row],[Residential CLM $ Collected]]/'1.) CLM Reference'!$B$4</f>
        <v>1.9149024694037196E-4</v>
      </c>
      <c r="J300" s="53">
        <v>2489.7800000000002</v>
      </c>
      <c r="K300" s="54">
        <f>Table3[[#This Row],[Residential Incentive Disbursements]]/'1.) CLM Reference'!$B$5</f>
        <v>1.8984826364908298E-5</v>
      </c>
      <c r="L300" s="53">
        <v>0</v>
      </c>
      <c r="M300" s="54">
        <f>Table3[[#This Row],[C&amp;I CLM $ Collected]]/'1.) CLM Reference'!$B$4</f>
        <v>0</v>
      </c>
      <c r="N300" s="53">
        <v>0</v>
      </c>
      <c r="O300" s="54">
        <f>Table3[[#This Row],[C&amp;I Incentive Disbursements]]/'1.) CLM Reference'!$B$5</f>
        <v>0</v>
      </c>
    </row>
    <row r="301" spans="1:15" s="1" customFormat="1" x14ac:dyDescent="0.35">
      <c r="A301" s="89" t="s">
        <v>136</v>
      </c>
      <c r="B301" s="100">
        <v>9003524502</v>
      </c>
      <c r="C301" s="89" t="s">
        <v>50</v>
      </c>
      <c r="D301" s="56">
        <f>Table3[[#This Row],[Residential CLM $ Collected]]+Table3[[#This Row],[C&amp;I CLM $ Collected]]</f>
        <v>29334.96629</v>
      </c>
      <c r="E301" s="57">
        <f>Table3[[#This Row],[CLM $ Collected ]]/'1.) CLM Reference'!$B$4</f>
        <v>2.7816541961234333E-4</v>
      </c>
      <c r="F301" s="56">
        <f>Table3[[#This Row],[Residential Incentive Disbursements]]+Table3[[#This Row],[C&amp;I Incentive Disbursements]]</f>
        <v>5871.2</v>
      </c>
      <c r="G301" s="57">
        <f>Table3[[#This Row],[Incentive Disbursements]]/'1.) CLM Reference'!$B$5</f>
        <v>4.4768498643916166E-5</v>
      </c>
      <c r="H301" s="53">
        <v>29334.96629</v>
      </c>
      <c r="I301" s="54">
        <f>Table3[[#This Row],[Residential CLM $ Collected]]/'1.) CLM Reference'!$B$4</f>
        <v>2.7816541961234333E-4</v>
      </c>
      <c r="J301" s="53">
        <v>5871.2</v>
      </c>
      <c r="K301" s="54">
        <f>Table3[[#This Row],[Residential Incentive Disbursements]]/'1.) CLM Reference'!$B$5</f>
        <v>4.4768498643916166E-5</v>
      </c>
      <c r="L301" s="53">
        <v>0</v>
      </c>
      <c r="M301" s="54">
        <f>Table3[[#This Row],[C&amp;I CLM $ Collected]]/'1.) CLM Reference'!$B$4</f>
        <v>0</v>
      </c>
      <c r="N301" s="53">
        <v>0</v>
      </c>
      <c r="O301" s="54">
        <f>Table3[[#This Row],[C&amp;I Incentive Disbursements]]/'1.) CLM Reference'!$B$5</f>
        <v>0</v>
      </c>
    </row>
    <row r="302" spans="1:15" s="1" customFormat="1" x14ac:dyDescent="0.35">
      <c r="A302" s="89" t="s">
        <v>136</v>
      </c>
      <c r="B302" s="100">
        <v>9003524600</v>
      </c>
      <c r="C302" s="89" t="s">
        <v>50</v>
      </c>
      <c r="D302" s="56">
        <f>Table3[[#This Row],[Residential CLM $ Collected]]+Table3[[#This Row],[C&amp;I CLM $ Collected]]</f>
        <v>24168.864960000003</v>
      </c>
      <c r="E302" s="57">
        <f>Table3[[#This Row],[CLM $ Collected ]]/'1.) CLM Reference'!$B$4</f>
        <v>2.2917846220413919E-4</v>
      </c>
      <c r="F302" s="56">
        <f>Table3[[#This Row],[Residential Incentive Disbursements]]+Table3[[#This Row],[C&amp;I Incentive Disbursements]]</f>
        <v>2261.6799999999998</v>
      </c>
      <c r="G302" s="57">
        <f>Table3[[#This Row],[Incentive Disbursements]]/'1.) CLM Reference'!$B$5</f>
        <v>1.7245540607196536E-5</v>
      </c>
      <c r="H302" s="53">
        <v>24168.864960000003</v>
      </c>
      <c r="I302" s="54">
        <f>Table3[[#This Row],[Residential CLM $ Collected]]/'1.) CLM Reference'!$B$4</f>
        <v>2.2917846220413919E-4</v>
      </c>
      <c r="J302" s="53">
        <v>2261.6799999999998</v>
      </c>
      <c r="K302" s="54">
        <f>Table3[[#This Row],[Residential Incentive Disbursements]]/'1.) CLM Reference'!$B$5</f>
        <v>1.7245540607196536E-5</v>
      </c>
      <c r="L302" s="53">
        <v>0</v>
      </c>
      <c r="M302" s="54">
        <f>Table3[[#This Row],[C&amp;I CLM $ Collected]]/'1.) CLM Reference'!$B$4</f>
        <v>0</v>
      </c>
      <c r="N302" s="53">
        <v>0</v>
      </c>
      <c r="O302" s="54">
        <f>Table3[[#This Row],[C&amp;I Incentive Disbursements]]/'1.) CLM Reference'!$B$5</f>
        <v>0</v>
      </c>
    </row>
    <row r="303" spans="1:15" s="1" customFormat="1" x14ac:dyDescent="0.35">
      <c r="A303" s="89" t="s">
        <v>136</v>
      </c>
      <c r="B303" s="100">
        <v>9003524700</v>
      </c>
      <c r="C303" s="89" t="s">
        <v>50</v>
      </c>
      <c r="D303" s="56">
        <f>Table3[[#This Row],[Residential CLM $ Collected]]+Table3[[#This Row],[C&amp;I CLM $ Collected]]</f>
        <v>28739.3295</v>
      </c>
      <c r="E303" s="57">
        <f>Table3[[#This Row],[CLM $ Collected ]]/'1.) CLM Reference'!$B$4</f>
        <v>2.7251736275115714E-4</v>
      </c>
      <c r="F303" s="56">
        <f>Table3[[#This Row],[Residential Incentive Disbursements]]+Table3[[#This Row],[C&amp;I Incentive Disbursements]]</f>
        <v>31069.59</v>
      </c>
      <c r="G303" s="57">
        <f>Table3[[#This Row],[Incentive Disbursements]]/'1.) CLM Reference'!$B$5</f>
        <v>2.3690879169199332E-4</v>
      </c>
      <c r="H303" s="53">
        <v>28739.3295</v>
      </c>
      <c r="I303" s="54">
        <f>Table3[[#This Row],[Residential CLM $ Collected]]/'1.) CLM Reference'!$B$4</f>
        <v>2.7251736275115714E-4</v>
      </c>
      <c r="J303" s="53">
        <v>31069.59</v>
      </c>
      <c r="K303" s="54">
        <f>Table3[[#This Row],[Residential Incentive Disbursements]]/'1.) CLM Reference'!$B$5</f>
        <v>2.3690879169199332E-4</v>
      </c>
      <c r="L303" s="53">
        <v>0</v>
      </c>
      <c r="M303" s="54">
        <f>Table3[[#This Row],[C&amp;I CLM $ Collected]]/'1.) CLM Reference'!$B$4</f>
        <v>0</v>
      </c>
      <c r="N303" s="53">
        <v>0</v>
      </c>
      <c r="O303" s="54">
        <f>Table3[[#This Row],[C&amp;I Incentive Disbursements]]/'1.) CLM Reference'!$B$5</f>
        <v>0</v>
      </c>
    </row>
    <row r="304" spans="1:15" s="1" customFormat="1" x14ac:dyDescent="0.35">
      <c r="A304" s="92" t="s">
        <v>137</v>
      </c>
      <c r="B304" s="100">
        <v>9003330100</v>
      </c>
      <c r="C304" s="89" t="s">
        <v>50</v>
      </c>
      <c r="D304" s="56">
        <f>Table3[[#This Row],[Residential CLM $ Collected]]+Table3[[#This Row],[C&amp;I CLM $ Collected]]</f>
        <v>40260.287710000004</v>
      </c>
      <c r="E304" s="57">
        <f>Table3[[#This Row],[CLM $ Collected ]]/'1.) CLM Reference'!$B$4</f>
        <v>3.8176351436215749E-4</v>
      </c>
      <c r="F304" s="56">
        <f>Table3[[#This Row],[Residential Incentive Disbursements]]+Table3[[#This Row],[C&amp;I Incentive Disbursements]]</f>
        <v>66386.11</v>
      </c>
      <c r="G304" s="57">
        <f>Table3[[#This Row],[Incentive Disbursements]]/'1.) CLM Reference'!$B$5</f>
        <v>5.062008576628065E-4</v>
      </c>
      <c r="H304" s="53">
        <v>36697.765510000005</v>
      </c>
      <c r="I304" s="54">
        <f>Table3[[#This Row],[Residential CLM $ Collected]]/'1.) CLM Reference'!$B$4</f>
        <v>3.4798231029174064E-4</v>
      </c>
      <c r="J304" s="53">
        <v>66286.11</v>
      </c>
      <c r="K304" s="54">
        <f>Table3[[#This Row],[Residential Incentive Disbursements]]/'1.) CLM Reference'!$B$5</f>
        <v>5.0543834746652775E-4</v>
      </c>
      <c r="L304" s="53">
        <v>3562.5221999999999</v>
      </c>
      <c r="M304" s="54">
        <f>Table3[[#This Row],[C&amp;I CLM $ Collected]]/'1.) CLM Reference'!$B$4</f>
        <v>3.3781204070416829E-5</v>
      </c>
      <c r="N304" s="53">
        <v>100</v>
      </c>
      <c r="O304" s="54">
        <f>Table3[[#This Row],[C&amp;I Incentive Disbursements]]/'1.) CLM Reference'!$B$5</f>
        <v>7.625101962787193E-7</v>
      </c>
    </row>
    <row r="305" spans="1:15" s="1" customFormat="1" x14ac:dyDescent="0.35">
      <c r="A305" s="89" t="s">
        <v>138</v>
      </c>
      <c r="B305" s="100">
        <v>9003410102</v>
      </c>
      <c r="C305" s="89" t="s">
        <v>50</v>
      </c>
      <c r="D305" s="56">
        <f>Table3[[#This Row],[Residential CLM $ Collected]]+Table3[[#This Row],[C&amp;I CLM $ Collected]]</f>
        <v>682.44920000000002</v>
      </c>
      <c r="E305" s="57">
        <f>Table3[[#This Row],[CLM $ Collected ]]/'1.) CLM Reference'!$B$4</f>
        <v>6.4712454824541753E-6</v>
      </c>
      <c r="F305" s="56">
        <f>Table3[[#This Row],[Residential Incentive Disbursements]]+Table3[[#This Row],[C&amp;I Incentive Disbursements]]</f>
        <v>20869.47</v>
      </c>
      <c r="G305" s="57">
        <f>Table3[[#This Row],[Incentive Disbursements]]/'1.) CLM Reference'!$B$5</f>
        <v>1.5913183665932845E-4</v>
      </c>
      <c r="H305" s="53">
        <v>682.44920000000002</v>
      </c>
      <c r="I305" s="54">
        <f>Table3[[#This Row],[Residential CLM $ Collected]]/'1.) CLM Reference'!$B$4</f>
        <v>6.4712454824541753E-6</v>
      </c>
      <c r="J305" s="53">
        <v>20869.47</v>
      </c>
      <c r="K305" s="54">
        <f>Table3[[#This Row],[Residential Incentive Disbursements]]/'1.) CLM Reference'!$B$5</f>
        <v>1.5913183665932845E-4</v>
      </c>
      <c r="L305" s="53">
        <v>0</v>
      </c>
      <c r="M305" s="54">
        <f>Table3[[#This Row],[C&amp;I CLM $ Collected]]/'1.) CLM Reference'!$B$4</f>
        <v>0</v>
      </c>
      <c r="N305" s="53">
        <v>0</v>
      </c>
      <c r="O305" s="54">
        <f>Table3[[#This Row],[C&amp;I Incentive Disbursements]]/'1.) CLM Reference'!$B$5</f>
        <v>0</v>
      </c>
    </row>
    <row r="306" spans="1:15" s="1" customFormat="1" x14ac:dyDescent="0.35">
      <c r="A306" s="89" t="s">
        <v>138</v>
      </c>
      <c r="B306" s="100">
        <v>9005298300</v>
      </c>
      <c r="C306" s="89" t="s">
        <v>50</v>
      </c>
      <c r="D306" s="56">
        <f>Table3[[#This Row],[Residential CLM $ Collected]]+Table3[[#This Row],[C&amp;I CLM $ Collected]]</f>
        <v>86716.813900000008</v>
      </c>
      <c r="E306" s="57">
        <f>Table3[[#This Row],[CLM $ Collected ]]/'1.) CLM Reference'!$B$4</f>
        <v>8.2228214232384544E-4</v>
      </c>
      <c r="F306" s="56">
        <f>Table3[[#This Row],[Residential Incentive Disbursements]]+Table3[[#This Row],[C&amp;I Incentive Disbursements]]</f>
        <v>159745.1</v>
      </c>
      <c r="G306" s="57">
        <f>Table3[[#This Row],[Incentive Disbursements]]/'1.) CLM Reference'!$B$5</f>
        <v>1.2180726755556363E-3</v>
      </c>
      <c r="H306" s="53">
        <v>71603.095400000006</v>
      </c>
      <c r="I306" s="54">
        <f>Table3[[#This Row],[Residential CLM $ Collected]]/'1.) CLM Reference'!$B$4</f>
        <v>6.7896805745685596E-4</v>
      </c>
      <c r="J306" s="53">
        <v>146965.1</v>
      </c>
      <c r="K306" s="54">
        <f>Table3[[#This Row],[Residential Incentive Disbursements]]/'1.) CLM Reference'!$B$5</f>
        <v>1.120623872471216E-3</v>
      </c>
      <c r="L306" s="53">
        <v>15113.718500000001</v>
      </c>
      <c r="M306" s="54">
        <f>Table3[[#This Row],[C&amp;I CLM $ Collected]]/'1.) CLM Reference'!$B$4</f>
        <v>1.4331408486698951E-4</v>
      </c>
      <c r="N306" s="53">
        <v>12780</v>
      </c>
      <c r="O306" s="54">
        <f>Table3[[#This Row],[C&amp;I Incentive Disbursements]]/'1.) CLM Reference'!$B$5</f>
        <v>9.7448803084420327E-5</v>
      </c>
    </row>
    <row r="307" spans="1:15" s="1" customFormat="1" x14ac:dyDescent="0.35">
      <c r="A307" s="89" t="s">
        <v>138</v>
      </c>
      <c r="B307" s="100">
        <v>9005298400</v>
      </c>
      <c r="C307" s="89" t="s">
        <v>50</v>
      </c>
      <c r="D307" s="56">
        <f>Table3[[#This Row],[Residential CLM $ Collected]]+Table3[[#This Row],[C&amp;I CLM $ Collected]]</f>
        <v>47663.61232</v>
      </c>
      <c r="E307" s="57">
        <f>Table3[[#This Row],[CLM $ Collected ]]/'1.) CLM Reference'!$B$4</f>
        <v>4.5196468235767168E-4</v>
      </c>
      <c r="F307" s="56">
        <f>Table3[[#This Row],[Residential Incentive Disbursements]]+Table3[[#This Row],[C&amp;I Incentive Disbursements]]</f>
        <v>76701.87</v>
      </c>
      <c r="G307" s="57">
        <f>Table3[[#This Row],[Incentive Disbursements]]/'1.) CLM Reference'!$B$5</f>
        <v>5.8485957948644805E-4</v>
      </c>
      <c r="H307" s="53">
        <v>47663.61232</v>
      </c>
      <c r="I307" s="54">
        <f>Table3[[#This Row],[Residential CLM $ Collected]]/'1.) CLM Reference'!$B$4</f>
        <v>4.5196468235767168E-4</v>
      </c>
      <c r="J307" s="53">
        <v>76701.87</v>
      </c>
      <c r="K307" s="54">
        <f>Table3[[#This Row],[Residential Incentive Disbursements]]/'1.) CLM Reference'!$B$5</f>
        <v>5.8485957948644805E-4</v>
      </c>
      <c r="L307" s="53">
        <v>0</v>
      </c>
      <c r="M307" s="54">
        <f>Table3[[#This Row],[C&amp;I CLM $ Collected]]/'1.) CLM Reference'!$B$4</f>
        <v>0</v>
      </c>
      <c r="N307" s="53">
        <v>0</v>
      </c>
      <c r="O307" s="54">
        <f>Table3[[#This Row],[C&amp;I Incentive Disbursements]]/'1.) CLM Reference'!$B$5</f>
        <v>0</v>
      </c>
    </row>
    <row r="308" spans="1:15" s="1" customFormat="1" x14ac:dyDescent="0.35">
      <c r="A308" s="89" t="s">
        <v>138</v>
      </c>
      <c r="B308" s="100">
        <v>9005310400</v>
      </c>
      <c r="C308" s="89" t="s">
        <v>50</v>
      </c>
      <c r="D308" s="56">
        <f>Table3[[#This Row],[Residential CLM $ Collected]]+Table3[[#This Row],[C&amp;I CLM $ Collected]]</f>
        <v>380.9905</v>
      </c>
      <c r="E308" s="57">
        <f>Table3[[#This Row],[CLM $ Collected ]]/'1.) CLM Reference'!$B$4</f>
        <v>3.6126982814002232E-6</v>
      </c>
      <c r="F308" s="56">
        <f>Table3[[#This Row],[Residential Incentive Disbursements]]+Table3[[#This Row],[C&amp;I Incentive Disbursements]]</f>
        <v>0</v>
      </c>
      <c r="G308" s="57">
        <f>Table3[[#This Row],[Incentive Disbursements]]/'1.) CLM Reference'!$B$5</f>
        <v>0</v>
      </c>
      <c r="H308" s="53">
        <v>380.9905</v>
      </c>
      <c r="I308" s="54">
        <f>Table3[[#This Row],[Residential CLM $ Collected]]/'1.) CLM Reference'!$B$4</f>
        <v>3.6126982814002232E-6</v>
      </c>
      <c r="J308" s="53">
        <v>0</v>
      </c>
      <c r="K308" s="54">
        <f>Table3[[#This Row],[Residential Incentive Disbursements]]/'1.) CLM Reference'!$B$5</f>
        <v>0</v>
      </c>
      <c r="L308" s="53">
        <v>0</v>
      </c>
      <c r="M308" s="54">
        <f>Table3[[#This Row],[C&amp;I CLM $ Collected]]/'1.) CLM Reference'!$B$4</f>
        <v>0</v>
      </c>
      <c r="N308" s="53">
        <v>0</v>
      </c>
      <c r="O308" s="54">
        <f>Table3[[#This Row],[C&amp;I Incentive Disbursements]]/'1.) CLM Reference'!$B$5</f>
        <v>0</v>
      </c>
    </row>
    <row r="309" spans="1:15" s="1" customFormat="1" x14ac:dyDescent="0.35">
      <c r="A309" s="89" t="s">
        <v>138</v>
      </c>
      <c r="B309" s="100">
        <v>9005349200</v>
      </c>
      <c r="C309" s="89" t="s">
        <v>50</v>
      </c>
      <c r="D309" s="56">
        <f>Table3[[#This Row],[Residential CLM $ Collected]]+Table3[[#This Row],[C&amp;I CLM $ Collected]]</f>
        <v>33.050800000000002</v>
      </c>
      <c r="E309" s="57">
        <f>Table3[[#This Row],[CLM $ Collected ]]/'1.) CLM Reference'!$B$4</f>
        <v>3.1340038231636357E-7</v>
      </c>
      <c r="F309" s="56">
        <f>Table3[[#This Row],[Residential Incentive Disbursements]]+Table3[[#This Row],[C&amp;I Incentive Disbursements]]</f>
        <v>0</v>
      </c>
      <c r="G309" s="57">
        <f>Table3[[#This Row],[Incentive Disbursements]]/'1.) CLM Reference'!$B$5</f>
        <v>0</v>
      </c>
      <c r="H309" s="53">
        <v>33.050800000000002</v>
      </c>
      <c r="I309" s="54">
        <f>Table3[[#This Row],[Residential CLM $ Collected]]/'1.) CLM Reference'!$B$4</f>
        <v>3.1340038231636357E-7</v>
      </c>
      <c r="J309" s="53">
        <v>0</v>
      </c>
      <c r="K309" s="54">
        <f>Table3[[#This Row],[Residential Incentive Disbursements]]/'1.) CLM Reference'!$B$5</f>
        <v>0</v>
      </c>
      <c r="L309" s="53">
        <v>0</v>
      </c>
      <c r="M309" s="54">
        <f>Table3[[#This Row],[C&amp;I CLM $ Collected]]/'1.) CLM Reference'!$B$4</f>
        <v>0</v>
      </c>
      <c r="N309" s="53">
        <v>0</v>
      </c>
      <c r="O309" s="54">
        <f>Table3[[#This Row],[C&amp;I Incentive Disbursements]]/'1.) CLM Reference'!$B$5</f>
        <v>0</v>
      </c>
    </row>
    <row r="310" spans="1:15" s="1" customFormat="1" x14ac:dyDescent="0.35">
      <c r="A310" s="89" t="s">
        <v>139</v>
      </c>
      <c r="B310" s="100">
        <v>9013526101</v>
      </c>
      <c r="C310" s="89" t="s">
        <v>50</v>
      </c>
      <c r="D310" s="56">
        <f>Table3[[#This Row],[Residential CLM $ Collected]]+Table3[[#This Row],[C&amp;I CLM $ Collected]]</f>
        <v>9051.393</v>
      </c>
      <c r="E310" s="57">
        <f>Table3[[#This Row],[CLM $ Collected ]]/'1.) CLM Reference'!$B$4</f>
        <v>8.5828785587509438E-5</v>
      </c>
      <c r="F310" s="56">
        <f>Table3[[#This Row],[Residential Incentive Disbursements]]+Table3[[#This Row],[C&amp;I Incentive Disbursements]]</f>
        <v>28971.9</v>
      </c>
      <c r="G310" s="57">
        <f>Table3[[#This Row],[Incentive Disbursements]]/'1.) CLM Reference'!$B$5</f>
        <v>2.2091369155567429E-4</v>
      </c>
      <c r="H310" s="53">
        <v>9051.393</v>
      </c>
      <c r="I310" s="54">
        <f>Table3[[#This Row],[Residential CLM $ Collected]]/'1.) CLM Reference'!$B$4</f>
        <v>8.5828785587509438E-5</v>
      </c>
      <c r="J310" s="53">
        <v>28971.9</v>
      </c>
      <c r="K310" s="54">
        <f>Table3[[#This Row],[Residential Incentive Disbursements]]/'1.) CLM Reference'!$B$5</f>
        <v>2.2091369155567429E-4</v>
      </c>
      <c r="L310" s="53">
        <v>0</v>
      </c>
      <c r="M310" s="54">
        <f>Table3[[#This Row],[C&amp;I CLM $ Collected]]/'1.) CLM Reference'!$B$4</f>
        <v>0</v>
      </c>
      <c r="N310" s="53">
        <v>0</v>
      </c>
      <c r="O310" s="54">
        <f>Table3[[#This Row],[C&amp;I Incentive Disbursements]]/'1.) CLM Reference'!$B$5</f>
        <v>0</v>
      </c>
    </row>
    <row r="311" spans="1:15" s="1" customFormat="1" x14ac:dyDescent="0.35">
      <c r="A311" s="89" t="s">
        <v>139</v>
      </c>
      <c r="B311" s="100">
        <v>9013526102</v>
      </c>
      <c r="C311" s="89" t="s">
        <v>50</v>
      </c>
      <c r="D311" s="56">
        <f>Table3[[#This Row],[Residential CLM $ Collected]]+Table3[[#This Row],[C&amp;I CLM $ Collected]]</f>
        <v>195925.58335999999</v>
      </c>
      <c r="E311" s="57">
        <f>Table3[[#This Row],[CLM $ Collected ]]/'1.) CLM Reference'!$B$4</f>
        <v>1.8578416477235211E-3</v>
      </c>
      <c r="F311" s="56">
        <f>Table3[[#This Row],[Residential Incentive Disbursements]]+Table3[[#This Row],[C&amp;I Incentive Disbursements]]</f>
        <v>250854.39999999999</v>
      </c>
      <c r="G311" s="57">
        <f>Table3[[#This Row],[Incentive Disbursements]]/'1.) CLM Reference'!$B$5</f>
        <v>1.9127903778138036E-3</v>
      </c>
      <c r="H311" s="53">
        <v>168303.41436</v>
      </c>
      <c r="I311" s="54">
        <f>Table3[[#This Row],[Residential CLM $ Collected]]/'1.) CLM Reference'!$B$4</f>
        <v>1.5959176299990725E-3</v>
      </c>
      <c r="J311" s="53">
        <v>225478.74</v>
      </c>
      <c r="K311" s="54">
        <f>Table3[[#This Row],[Residential Incentive Disbursements]]/'1.) CLM Reference'!$B$5</f>
        <v>1.719298382940783E-3</v>
      </c>
      <c r="L311" s="53">
        <v>27622.169000000002</v>
      </c>
      <c r="M311" s="54">
        <f>Table3[[#This Row],[C&amp;I CLM $ Collected]]/'1.) CLM Reference'!$B$4</f>
        <v>2.6192401772444861E-4</v>
      </c>
      <c r="N311" s="53">
        <v>25375.66</v>
      </c>
      <c r="O311" s="54">
        <f>Table3[[#This Row],[C&amp;I Incentive Disbursements]]/'1.) CLM Reference'!$B$5</f>
        <v>1.9349199487302045E-4</v>
      </c>
    </row>
    <row r="312" spans="1:15" s="1" customFormat="1" x14ac:dyDescent="0.35">
      <c r="A312" s="89" t="s">
        <v>140</v>
      </c>
      <c r="B312" s="100">
        <v>9005266100</v>
      </c>
      <c r="C312" s="89" t="s">
        <v>50</v>
      </c>
      <c r="D312" s="56">
        <f>Table3[[#This Row],[Residential CLM $ Collected]]+Table3[[#This Row],[C&amp;I CLM $ Collected]]</f>
        <v>144740.96957000002</v>
      </c>
      <c r="E312" s="57">
        <f>Table3[[#This Row],[CLM $ Collected ]]/'1.) CLM Reference'!$B$4</f>
        <v>1.3724894768077972E-3</v>
      </c>
      <c r="F312" s="56">
        <f>Table3[[#This Row],[Residential Incentive Disbursements]]+Table3[[#This Row],[C&amp;I Incentive Disbursements]]</f>
        <v>103102.98</v>
      </c>
      <c r="G312" s="57">
        <f>Table3[[#This Row],[Incentive Disbursements]]/'1.) CLM Reference'!$B$5</f>
        <v>7.8617073516720867E-4</v>
      </c>
      <c r="H312" s="53">
        <v>104678.52927</v>
      </c>
      <c r="I312" s="54">
        <f>Table3[[#This Row],[Residential CLM $ Collected]]/'1.) CLM Reference'!$B$4</f>
        <v>9.9260202759184806E-4</v>
      </c>
      <c r="J312" s="53">
        <v>102958.98</v>
      </c>
      <c r="K312" s="54">
        <f>Table3[[#This Row],[Residential Incentive Disbursements]]/'1.) CLM Reference'!$B$5</f>
        <v>7.8507272048456724E-4</v>
      </c>
      <c r="L312" s="53">
        <v>40062.440300000002</v>
      </c>
      <c r="M312" s="54">
        <f>Table3[[#This Row],[C&amp;I CLM $ Collected]]/'1.) CLM Reference'!$B$4</f>
        <v>3.7988744921594914E-4</v>
      </c>
      <c r="N312" s="53">
        <v>144</v>
      </c>
      <c r="O312" s="54">
        <f>Table3[[#This Row],[C&amp;I Incentive Disbursements]]/'1.) CLM Reference'!$B$5</f>
        <v>1.0980146826413558E-6</v>
      </c>
    </row>
    <row r="313" spans="1:15" s="1" customFormat="1" x14ac:dyDescent="0.35">
      <c r="A313" s="92" t="s">
        <v>141</v>
      </c>
      <c r="B313" s="101">
        <v>9015904100</v>
      </c>
      <c r="C313" s="89" t="s">
        <v>50</v>
      </c>
      <c r="D313" s="56">
        <f>Table3[[#This Row],[Residential CLM $ Collected]]+Table3[[#This Row],[C&amp;I CLM $ Collected]]</f>
        <v>403034.10311999999</v>
      </c>
      <c r="E313" s="57">
        <f>Table3[[#This Row],[CLM $ Collected ]]/'1.) CLM Reference'!$B$4</f>
        <v>3.8217241944019718E-3</v>
      </c>
      <c r="F313" s="56">
        <f>Table3[[#This Row],[Residential Incentive Disbursements]]+Table3[[#This Row],[C&amp;I Incentive Disbursements]]</f>
        <v>482392.65999999992</v>
      </c>
      <c r="G313" s="57">
        <f>Table3[[#This Row],[Incentive Disbursements]]/'1.) CLM Reference'!$B$5</f>
        <v>3.6782932186001341E-3</v>
      </c>
      <c r="H313" s="53">
        <v>301947.08121999999</v>
      </c>
      <c r="I313" s="54">
        <f>Table3[[#This Row],[Residential CLM $ Collected]]/'1.) CLM Reference'!$B$4</f>
        <v>2.8631782193973541E-3</v>
      </c>
      <c r="J313" s="53">
        <v>405879.43999999994</v>
      </c>
      <c r="K313" s="54">
        <f>Table3[[#This Row],[Residential Incentive Disbursements]]/'1.) CLM Reference'!$B$5</f>
        <v>3.094872114598966E-3</v>
      </c>
      <c r="L313" s="53">
        <v>101087.02190000001</v>
      </c>
      <c r="M313" s="54">
        <f>Table3[[#This Row],[C&amp;I CLM $ Collected]]/'1.) CLM Reference'!$B$4</f>
        <v>9.5854597500461762E-4</v>
      </c>
      <c r="N313" s="53">
        <v>76513.22</v>
      </c>
      <c r="O313" s="54">
        <f>Table3[[#This Row],[C&amp;I Incentive Disbursements]]/'1.) CLM Reference'!$B$5</f>
        <v>5.8342110400116834E-4</v>
      </c>
    </row>
    <row r="314" spans="1:15" s="1" customFormat="1" x14ac:dyDescent="0.35">
      <c r="A314" s="92" t="s">
        <v>141</v>
      </c>
      <c r="B314" s="100">
        <v>9015904500</v>
      </c>
      <c r="C314" s="89" t="s">
        <v>50</v>
      </c>
      <c r="D314" s="56">
        <f>Table3[[#This Row],[Residential CLM $ Collected]]+Table3[[#This Row],[C&amp;I CLM $ Collected]]</f>
        <v>7725.8873800000001</v>
      </c>
      <c r="E314" s="57">
        <f>Table3[[#This Row],[CLM $ Collected ]]/'1.) CLM Reference'!$B$4</f>
        <v>7.3259832095597338E-5</v>
      </c>
      <c r="F314" s="56">
        <f>Table3[[#This Row],[Residential Incentive Disbursements]]+Table3[[#This Row],[C&amp;I Incentive Disbursements]]</f>
        <v>16447.97</v>
      </c>
      <c r="G314" s="57">
        <f>Table3[[#This Row],[Incentive Disbursements]]/'1.) CLM Reference'!$B$5</f>
        <v>1.2541744833086487E-4</v>
      </c>
      <c r="H314" s="53">
        <v>7725.8873800000001</v>
      </c>
      <c r="I314" s="54">
        <f>Table3[[#This Row],[Residential CLM $ Collected]]/'1.) CLM Reference'!$B$4</f>
        <v>7.3259832095597338E-5</v>
      </c>
      <c r="J314" s="53">
        <v>16447.97</v>
      </c>
      <c r="K314" s="54">
        <f>Table3[[#This Row],[Residential Incentive Disbursements]]/'1.) CLM Reference'!$B$5</f>
        <v>1.2541744833086487E-4</v>
      </c>
      <c r="L314" s="53">
        <v>0</v>
      </c>
      <c r="M314" s="54">
        <f>Table3[[#This Row],[C&amp;I CLM $ Collected]]/'1.) CLM Reference'!$B$4</f>
        <v>0</v>
      </c>
      <c r="N314" s="53">
        <v>0</v>
      </c>
      <c r="O314" s="54">
        <f>Table3[[#This Row],[C&amp;I Incentive Disbursements]]/'1.) CLM Reference'!$B$5</f>
        <v>0</v>
      </c>
    </row>
    <row r="315" spans="1:15" s="1" customFormat="1" x14ac:dyDescent="0.35">
      <c r="A315" s="92" t="s">
        <v>141</v>
      </c>
      <c r="B315" s="100">
        <v>9015907100</v>
      </c>
      <c r="C315" s="89" t="s">
        <v>50</v>
      </c>
      <c r="D315" s="56">
        <f>Table3[[#This Row],[Residential CLM $ Collected]]+Table3[[#This Row],[C&amp;I CLM $ Collected]]</f>
        <v>39.537999999999997</v>
      </c>
      <c r="E315" s="57">
        <f>Table3[[#This Row],[CLM $ Collected ]]/'1.) CLM Reference'!$B$4</f>
        <v>3.749145048236164E-7</v>
      </c>
      <c r="F315" s="56">
        <f>Table3[[#This Row],[Residential Incentive Disbursements]]+Table3[[#This Row],[C&amp;I Incentive Disbursements]]</f>
        <v>0</v>
      </c>
      <c r="G315" s="57">
        <f>Table3[[#This Row],[Incentive Disbursements]]/'1.) CLM Reference'!$B$5</f>
        <v>0</v>
      </c>
      <c r="H315" s="53">
        <v>39.537999999999997</v>
      </c>
      <c r="I315" s="54">
        <f>Table3[[#This Row],[Residential CLM $ Collected]]/'1.) CLM Reference'!$B$4</f>
        <v>3.749145048236164E-7</v>
      </c>
      <c r="J315" s="53">
        <v>0</v>
      </c>
      <c r="K315" s="54">
        <f>Table3[[#This Row],[Residential Incentive Disbursements]]/'1.) CLM Reference'!$B$5</f>
        <v>0</v>
      </c>
      <c r="L315" s="53">
        <v>0</v>
      </c>
      <c r="M315" s="54">
        <f>Table3[[#This Row],[C&amp;I CLM $ Collected]]/'1.) CLM Reference'!$B$4</f>
        <v>0</v>
      </c>
      <c r="N315" s="53">
        <v>0</v>
      </c>
      <c r="O315" s="54">
        <f>Table3[[#This Row],[C&amp;I Incentive Disbursements]]/'1.) CLM Reference'!$B$5</f>
        <v>0</v>
      </c>
    </row>
    <row r="316" spans="1:15" s="1" customFormat="1" x14ac:dyDescent="0.35">
      <c r="A316" s="89" t="s">
        <v>211</v>
      </c>
      <c r="B316" s="100">
        <v>9007590100</v>
      </c>
      <c r="C316" s="89" t="s">
        <v>50</v>
      </c>
      <c r="D316" s="56">
        <f>Table3[[#This Row],[Residential CLM $ Collected]]+Table3[[#This Row],[C&amp;I CLM $ Collected]]</f>
        <v>344.47879999999998</v>
      </c>
      <c r="E316" s="57">
        <f>Table3[[#This Row],[CLM $ Collected ]]/'1.) CLM Reference'!$B$4</f>
        <v>3.2664803157527843E-6</v>
      </c>
      <c r="F316" s="56">
        <f>Table3[[#This Row],[Residential Incentive Disbursements]]+Table3[[#This Row],[C&amp;I Incentive Disbursements]]</f>
        <v>122764.36</v>
      </c>
      <c r="G316" s="57">
        <f>Table3[[#This Row],[Incentive Disbursements]]/'1.) CLM Reference'!$B$5</f>
        <v>9.360907623963135E-4</v>
      </c>
      <c r="H316" s="53">
        <v>344.47879999999998</v>
      </c>
      <c r="I316" s="54">
        <f>Table3[[#This Row],[Residential CLM $ Collected]]/'1.) CLM Reference'!$B$4</f>
        <v>3.2664803157527843E-6</v>
      </c>
      <c r="J316" s="53">
        <v>122764.36</v>
      </c>
      <c r="K316" s="54">
        <f>Table3[[#This Row],[Residential Incentive Disbursements]]/'1.) CLM Reference'!$B$5</f>
        <v>9.360907623963135E-4</v>
      </c>
      <c r="L316" s="53">
        <v>0</v>
      </c>
      <c r="M316" s="54">
        <f>Table3[[#This Row],[C&amp;I CLM $ Collected]]/'1.) CLM Reference'!$B$4</f>
        <v>0</v>
      </c>
      <c r="N316" s="53">
        <v>0</v>
      </c>
      <c r="O316" s="54">
        <f>Table3[[#This Row],[C&amp;I Incentive Disbursements]]/'1.) CLM Reference'!$B$5</f>
        <v>0</v>
      </c>
    </row>
    <row r="317" spans="1:15" s="1" customFormat="1" x14ac:dyDescent="0.35">
      <c r="A317" s="89" t="s">
        <v>211</v>
      </c>
      <c r="B317" s="100">
        <v>9007640100</v>
      </c>
      <c r="C317" s="89" t="s">
        <v>50</v>
      </c>
      <c r="D317" s="56">
        <f>Table3[[#This Row],[Residential CLM $ Collected]]+Table3[[#This Row],[C&amp;I CLM $ Collected]]</f>
        <v>156730.54159000001</v>
      </c>
      <c r="E317" s="57">
        <f>Table3[[#This Row],[CLM $ Collected ]]/'1.) CLM Reference'!$B$4</f>
        <v>1.4861792045867792E-3</v>
      </c>
      <c r="F317" s="56">
        <f>Table3[[#This Row],[Residential Incentive Disbursements]]+Table3[[#This Row],[C&amp;I Incentive Disbursements]]</f>
        <v>194537.91</v>
      </c>
      <c r="G317" s="57">
        <f>Table3[[#This Row],[Incentive Disbursements]]/'1.) CLM Reference'!$B$5</f>
        <v>1.4833713993775183E-3</v>
      </c>
      <c r="H317" s="53">
        <v>140913.78869000002</v>
      </c>
      <c r="I317" s="54">
        <f>Table3[[#This Row],[Residential CLM $ Collected]]/'1.) CLM Reference'!$B$4</f>
        <v>1.3361986774629742E-3</v>
      </c>
      <c r="J317" s="53">
        <v>191297.91</v>
      </c>
      <c r="K317" s="54">
        <f>Table3[[#This Row],[Residential Incentive Disbursements]]/'1.) CLM Reference'!$B$5</f>
        <v>1.4586660690180879E-3</v>
      </c>
      <c r="L317" s="53">
        <v>15816.752899999999</v>
      </c>
      <c r="M317" s="54">
        <f>Table3[[#This Row],[C&amp;I CLM $ Collected]]/'1.) CLM Reference'!$B$4</f>
        <v>1.4998052712380492E-4</v>
      </c>
      <c r="N317" s="53">
        <v>3240</v>
      </c>
      <c r="O317" s="54">
        <f>Table3[[#This Row],[C&amp;I Incentive Disbursements]]/'1.) CLM Reference'!$B$5</f>
        <v>2.4705330359430504E-5</v>
      </c>
    </row>
    <row r="318" spans="1:15" s="1" customFormat="1" x14ac:dyDescent="0.35">
      <c r="A318" s="89" t="s">
        <v>142</v>
      </c>
      <c r="B318" s="100">
        <v>9011714104</v>
      </c>
      <c r="C318" s="89" t="s">
        <v>50</v>
      </c>
      <c r="D318" s="56">
        <f>Table3[[#This Row],[Residential CLM $ Collected]]+Table3[[#This Row],[C&amp;I CLM $ Collected]]</f>
        <v>50.074399999999997</v>
      </c>
      <c r="E318" s="57">
        <f>Table3[[#This Row],[CLM $ Collected ]]/'1.) CLM Reference'!$B$4</f>
        <v>4.7482469726186702E-7</v>
      </c>
      <c r="F318" s="56">
        <f>Table3[[#This Row],[Residential Incentive Disbursements]]+Table3[[#This Row],[C&amp;I Incentive Disbursements]]</f>
        <v>35562.47</v>
      </c>
      <c r="G318" s="57">
        <f>Table3[[#This Row],[Incentive Disbursements]]/'1.) CLM Reference'!$B$5</f>
        <v>2.7116745979856066E-4</v>
      </c>
      <c r="H318" s="53">
        <v>50.074399999999997</v>
      </c>
      <c r="I318" s="54">
        <f>Table3[[#This Row],[Residential CLM $ Collected]]/'1.) CLM Reference'!$B$4</f>
        <v>4.7482469726186702E-7</v>
      </c>
      <c r="J318" s="53">
        <v>35562.47</v>
      </c>
      <c r="K318" s="54">
        <f>Table3[[#This Row],[Residential Incentive Disbursements]]/'1.) CLM Reference'!$B$5</f>
        <v>2.7116745979856066E-4</v>
      </c>
      <c r="L318" s="53">
        <v>0</v>
      </c>
      <c r="M318" s="54">
        <f>Table3[[#This Row],[C&amp;I CLM $ Collected]]/'1.) CLM Reference'!$B$4</f>
        <v>0</v>
      </c>
      <c r="N318" s="53">
        <v>0</v>
      </c>
      <c r="O318" s="54">
        <f>Table3[[#This Row],[C&amp;I Incentive Disbursements]]/'1.) CLM Reference'!$B$5</f>
        <v>0</v>
      </c>
    </row>
    <row r="319" spans="1:15" s="1" customFormat="1" x14ac:dyDescent="0.35">
      <c r="A319" s="89" t="s">
        <v>142</v>
      </c>
      <c r="B319" s="100">
        <v>9011870100</v>
      </c>
      <c r="C319" s="89" t="s">
        <v>50</v>
      </c>
      <c r="D319" s="56">
        <f>Table3[[#This Row],[Residential CLM $ Collected]]+Table3[[#This Row],[C&amp;I CLM $ Collected]]</f>
        <v>55287.570099999997</v>
      </c>
      <c r="E319" s="57">
        <f>Table3[[#This Row],[CLM $ Collected ]]/'1.) CLM Reference'!$B$4</f>
        <v>5.2425797882903744E-4</v>
      </c>
      <c r="F319" s="56">
        <f>Table3[[#This Row],[Residential Incentive Disbursements]]+Table3[[#This Row],[C&amp;I Incentive Disbursements]]</f>
        <v>161883.44</v>
      </c>
      <c r="G319" s="57">
        <f>Table3[[#This Row],[Incentive Disbursements]]/'1.) CLM Reference'!$B$5</f>
        <v>1.2343777360867428E-3</v>
      </c>
      <c r="H319" s="53">
        <v>88523.053899999999</v>
      </c>
      <c r="I319" s="54">
        <f>Table3[[#This Row],[Residential CLM $ Collected]]/'1.) CLM Reference'!$B$4</f>
        <v>8.3940960388468829E-4</v>
      </c>
      <c r="J319" s="53">
        <v>153900.44</v>
      </c>
      <c r="K319" s="54">
        <f>Table3[[#This Row],[Residential Incentive Disbursements]]/'1.) CLM Reference'!$B$5</f>
        <v>1.1735065471178126E-3</v>
      </c>
      <c r="L319" s="53">
        <v>-33235.483800000002</v>
      </c>
      <c r="M319" s="54">
        <f>Table3[[#This Row],[C&amp;I CLM $ Collected]]/'1.) CLM Reference'!$B$4</f>
        <v>-3.1515162505565091E-4</v>
      </c>
      <c r="N319" s="53">
        <v>7983</v>
      </c>
      <c r="O319" s="54">
        <f>Table3[[#This Row],[C&amp;I Incentive Disbursements]]/'1.) CLM Reference'!$B$5</f>
        <v>6.0871188968930158E-5</v>
      </c>
    </row>
    <row r="320" spans="1:15" s="1" customFormat="1" x14ac:dyDescent="0.35">
      <c r="A320" s="89" t="s">
        <v>143</v>
      </c>
      <c r="B320" s="100">
        <v>9011701100</v>
      </c>
      <c r="C320" s="89" t="s">
        <v>50</v>
      </c>
      <c r="D320" s="56">
        <f>Table3[[#This Row],[Residential CLM $ Collected]]+Table3[[#This Row],[C&amp;I CLM $ Collected]]</f>
        <v>358642.03399000003</v>
      </c>
      <c r="E320" s="57">
        <f>Table3[[#This Row],[CLM $ Collected ]]/'1.) CLM Reference'!$B$4</f>
        <v>3.4007815413600959E-3</v>
      </c>
      <c r="F320" s="56">
        <f>Table3[[#This Row],[Residential Incentive Disbursements]]+Table3[[#This Row],[C&amp;I Incentive Disbursements]]</f>
        <v>411308.04</v>
      </c>
      <c r="G320" s="57">
        <f>Table3[[#This Row],[Incentive Disbursements]]/'1.) CLM Reference'!$B$5</f>
        <v>3.1362657431141532E-3</v>
      </c>
      <c r="H320" s="53">
        <v>297477.07128999999</v>
      </c>
      <c r="I320" s="54">
        <f>Table3[[#This Row],[Residential CLM $ Collected]]/'1.) CLM Reference'!$B$4</f>
        <v>2.820791868052759E-3</v>
      </c>
      <c r="J320" s="53">
        <v>372311.06</v>
      </c>
      <c r="K320" s="54">
        <f>Table3[[#This Row],[Residential Incentive Disbursements]]/'1.) CLM Reference'!$B$5</f>
        <v>2.8389097943733801E-3</v>
      </c>
      <c r="L320" s="53">
        <v>61164.962700000004</v>
      </c>
      <c r="M320" s="54">
        <f>Table3[[#This Row],[C&amp;I CLM $ Collected]]/'1.) CLM Reference'!$B$4</f>
        <v>5.7998967330733647E-4</v>
      </c>
      <c r="N320" s="53">
        <v>38996.980000000003</v>
      </c>
      <c r="O320" s="54">
        <f>Table3[[#This Row],[C&amp;I Incentive Disbursements]]/'1.) CLM Reference'!$B$5</f>
        <v>2.9735594874077292E-4</v>
      </c>
    </row>
    <row r="321" spans="1:15" s="1" customFormat="1" x14ac:dyDescent="0.35">
      <c r="A321" s="89" t="s">
        <v>143</v>
      </c>
      <c r="B321" s="100">
        <v>9011701200</v>
      </c>
      <c r="C321" s="89" t="s">
        <v>50</v>
      </c>
      <c r="D321" s="56">
        <f>Table3[[#This Row],[Residential CLM $ Collected]]+Table3[[#This Row],[C&amp;I CLM $ Collected]]</f>
        <v>9966.5583100000003</v>
      </c>
      <c r="E321" s="57">
        <f>Table3[[#This Row],[CLM $ Collected ]]/'1.) CLM Reference'!$B$4</f>
        <v>9.4506734624648432E-5</v>
      </c>
      <c r="F321" s="56">
        <f>Table3[[#This Row],[Residential Incentive Disbursements]]+Table3[[#This Row],[C&amp;I Incentive Disbursements]]</f>
        <v>6640.1</v>
      </c>
      <c r="G321" s="57">
        <f>Table3[[#This Row],[Incentive Disbursements]]/'1.) CLM Reference'!$B$5</f>
        <v>5.0631439543103239E-5</v>
      </c>
      <c r="H321" s="53">
        <v>9966.5583100000003</v>
      </c>
      <c r="I321" s="54">
        <f>Table3[[#This Row],[Residential CLM $ Collected]]/'1.) CLM Reference'!$B$4</f>
        <v>9.4506734624648432E-5</v>
      </c>
      <c r="J321" s="53">
        <v>6640.1</v>
      </c>
      <c r="K321" s="54">
        <f>Table3[[#This Row],[Residential Incentive Disbursements]]/'1.) CLM Reference'!$B$5</f>
        <v>5.0631439543103239E-5</v>
      </c>
      <c r="L321" s="53">
        <v>0</v>
      </c>
      <c r="M321" s="54">
        <f>Table3[[#This Row],[C&amp;I CLM $ Collected]]/'1.) CLM Reference'!$B$4</f>
        <v>0</v>
      </c>
      <c r="N321" s="53">
        <v>0</v>
      </c>
      <c r="O321" s="54">
        <f>Table3[[#This Row],[C&amp;I Incentive Disbursements]]/'1.) CLM Reference'!$B$5</f>
        <v>0</v>
      </c>
    </row>
    <row r="322" spans="1:15" s="1" customFormat="1" x14ac:dyDescent="0.35">
      <c r="A322" s="89" t="s">
        <v>144</v>
      </c>
      <c r="B322" s="100">
        <v>9011709100</v>
      </c>
      <c r="C322" s="89" t="s">
        <v>50</v>
      </c>
      <c r="D322" s="56">
        <f>Table3[[#This Row],[Residential CLM $ Collected]]+Table3[[#This Row],[C&amp;I CLM $ Collected]]</f>
        <v>655.70645999999999</v>
      </c>
      <c r="E322" s="57">
        <f>Table3[[#This Row],[CLM $ Collected ]]/'1.) CLM Reference'!$B$4</f>
        <v>6.2176605483470703E-6</v>
      </c>
      <c r="F322" s="56">
        <f>Table3[[#This Row],[Residential Incentive Disbursements]]+Table3[[#This Row],[C&amp;I Incentive Disbursements]]</f>
        <v>11069.67</v>
      </c>
      <c r="G322" s="57">
        <f>Table3[[#This Row],[Incentive Disbursements]]/'1.) CLM Reference'!$B$5</f>
        <v>8.4407362444406499E-5</v>
      </c>
      <c r="H322" s="53">
        <v>655.70645999999999</v>
      </c>
      <c r="I322" s="54">
        <f>Table3[[#This Row],[Residential CLM $ Collected]]/'1.) CLM Reference'!$B$4</f>
        <v>6.2176605483470703E-6</v>
      </c>
      <c r="J322" s="53">
        <v>11069.67</v>
      </c>
      <c r="K322" s="54">
        <f>Table3[[#This Row],[Residential Incentive Disbursements]]/'1.) CLM Reference'!$B$5</f>
        <v>8.4407362444406499E-5</v>
      </c>
      <c r="L322" s="53">
        <v>0</v>
      </c>
      <c r="M322" s="54">
        <f>Table3[[#This Row],[C&amp;I CLM $ Collected]]/'1.) CLM Reference'!$B$4</f>
        <v>0</v>
      </c>
      <c r="N322" s="53">
        <v>0</v>
      </c>
      <c r="O322" s="54">
        <f>Table3[[#This Row],[C&amp;I Incentive Disbursements]]/'1.) CLM Reference'!$B$5</f>
        <v>0</v>
      </c>
    </row>
    <row r="323" spans="1:15" s="1" customFormat="1" x14ac:dyDescent="0.35">
      <c r="A323" s="89" t="s">
        <v>144</v>
      </c>
      <c r="B323" s="100">
        <v>9011710100</v>
      </c>
      <c r="C323" s="89" t="s">
        <v>50</v>
      </c>
      <c r="D323" s="56">
        <f>Table3[[#This Row],[Residential CLM $ Collected]]+Table3[[#This Row],[C&amp;I CLM $ Collected]]</f>
        <v>101406.00240000001</v>
      </c>
      <c r="E323" s="57">
        <f>Table3[[#This Row],[CLM $ Collected ]]/'1.) CLM Reference'!$B$4</f>
        <v>9.6157067064440451E-4</v>
      </c>
      <c r="F323" s="56">
        <f>Table3[[#This Row],[Residential Incentive Disbursements]]+Table3[[#This Row],[C&amp;I Incentive Disbursements]]</f>
        <v>126624.22</v>
      </c>
      <c r="G323" s="57">
        <f>Table3[[#This Row],[Incentive Disbursements]]/'1.) CLM Reference'!$B$5</f>
        <v>9.6552258845839726E-4</v>
      </c>
      <c r="H323" s="53">
        <v>77893.464000000007</v>
      </c>
      <c r="I323" s="54">
        <f>Table3[[#This Row],[Residential CLM $ Collected]]/'1.) CLM Reference'!$B$4</f>
        <v>7.3861574901502847E-4</v>
      </c>
      <c r="J323" s="53">
        <v>116624.22</v>
      </c>
      <c r="K323" s="54">
        <f>Table3[[#This Row],[Residential Incentive Disbursements]]/'1.) CLM Reference'!$B$5</f>
        <v>8.892715688305254E-4</v>
      </c>
      <c r="L323" s="53">
        <v>23512.538400000001</v>
      </c>
      <c r="M323" s="54">
        <f>Table3[[#This Row],[C&amp;I CLM $ Collected]]/'1.) CLM Reference'!$B$4</f>
        <v>2.2295492162937596E-4</v>
      </c>
      <c r="N323" s="53">
        <v>10000</v>
      </c>
      <c r="O323" s="54">
        <f>Table3[[#This Row],[C&amp;I Incentive Disbursements]]/'1.) CLM Reference'!$B$5</f>
        <v>7.6251019627871931E-5</v>
      </c>
    </row>
    <row r="324" spans="1:15" s="1" customFormat="1" x14ac:dyDescent="0.35">
      <c r="A324" s="89" t="s">
        <v>145</v>
      </c>
      <c r="B324" s="100">
        <v>9005296100</v>
      </c>
      <c r="C324" s="89" t="s">
        <v>50</v>
      </c>
      <c r="D324" s="56">
        <f>Table3[[#This Row],[Residential CLM $ Collected]]+Table3[[#This Row],[C&amp;I CLM $ Collected]]</f>
        <v>96.141999999999996</v>
      </c>
      <c r="E324" s="57">
        <f>Table3[[#This Row],[CLM $ Collected ]]/'1.) CLM Reference'!$B$4</f>
        <v>9.1165537768101905E-7</v>
      </c>
      <c r="F324" s="56">
        <f>Table3[[#This Row],[Residential Incentive Disbursements]]+Table3[[#This Row],[C&amp;I Incentive Disbursements]]</f>
        <v>30002.63</v>
      </c>
      <c r="G324" s="57">
        <f>Table3[[#This Row],[Incentive Disbursements]]/'1.) CLM Reference'!$B$5</f>
        <v>2.2877311290177792E-4</v>
      </c>
      <c r="H324" s="53">
        <v>96.141999999999996</v>
      </c>
      <c r="I324" s="54">
        <f>Table3[[#This Row],[Residential CLM $ Collected]]/'1.) CLM Reference'!$B$4</f>
        <v>9.1165537768101905E-7</v>
      </c>
      <c r="J324" s="53">
        <v>30002.63</v>
      </c>
      <c r="K324" s="54">
        <f>Table3[[#This Row],[Residential Incentive Disbursements]]/'1.) CLM Reference'!$B$5</f>
        <v>2.2877311290177792E-4</v>
      </c>
      <c r="L324" s="53">
        <v>0</v>
      </c>
      <c r="M324" s="54">
        <f>Table3[[#This Row],[C&amp;I CLM $ Collected]]/'1.) CLM Reference'!$B$4</f>
        <v>0</v>
      </c>
      <c r="N324" s="53">
        <v>0</v>
      </c>
      <c r="O324" s="54">
        <f>Table3[[#This Row],[C&amp;I Incentive Disbursements]]/'1.) CLM Reference'!$B$5</f>
        <v>0</v>
      </c>
    </row>
    <row r="325" spans="1:15" s="1" customFormat="1" x14ac:dyDescent="0.35">
      <c r="A325" s="89" t="s">
        <v>145</v>
      </c>
      <c r="B325" s="100">
        <v>9005300100</v>
      </c>
      <c r="C325" s="89" t="s">
        <v>50</v>
      </c>
      <c r="D325" s="56">
        <f>Table3[[#This Row],[Residential CLM $ Collected]]+Table3[[#This Row],[C&amp;I CLM $ Collected]]</f>
        <v>27520.269609999999</v>
      </c>
      <c r="E325" s="57">
        <f>Table3[[#This Row],[CLM $ Collected ]]/'1.) CLM Reference'!$B$4</f>
        <v>2.6095776856304239E-4</v>
      </c>
      <c r="F325" s="56">
        <f>Table3[[#This Row],[Residential Incentive Disbursements]]+Table3[[#This Row],[C&amp;I Incentive Disbursements]]</f>
        <v>34421.96</v>
      </c>
      <c r="G325" s="57">
        <f>Table3[[#This Row],[Incentive Disbursements]]/'1.) CLM Reference'!$B$5</f>
        <v>2.6247095475898221E-4</v>
      </c>
      <c r="H325" s="53">
        <v>27520.269609999999</v>
      </c>
      <c r="I325" s="54">
        <f>Table3[[#This Row],[Residential CLM $ Collected]]/'1.) CLM Reference'!$B$4</f>
        <v>2.6095776856304239E-4</v>
      </c>
      <c r="J325" s="53">
        <v>34421.96</v>
      </c>
      <c r="K325" s="54">
        <f>Table3[[#This Row],[Residential Incentive Disbursements]]/'1.) CLM Reference'!$B$5</f>
        <v>2.6247095475898221E-4</v>
      </c>
      <c r="L325" s="53">
        <v>0</v>
      </c>
      <c r="M325" s="54">
        <f>Table3[[#This Row],[C&amp;I CLM $ Collected]]/'1.) CLM Reference'!$B$4</f>
        <v>0</v>
      </c>
      <c r="N325" s="53">
        <v>0</v>
      </c>
      <c r="O325" s="54">
        <f>Table3[[#This Row],[C&amp;I Incentive Disbursements]]/'1.) CLM Reference'!$B$5</f>
        <v>0</v>
      </c>
    </row>
    <row r="326" spans="1:15" s="1" customFormat="1" x14ac:dyDescent="0.35">
      <c r="A326" s="89" t="s">
        <v>145</v>
      </c>
      <c r="B326" s="100">
        <v>9005300400</v>
      </c>
      <c r="C326" s="89" t="s">
        <v>50</v>
      </c>
      <c r="D326" s="56">
        <f>Table3[[#This Row],[Residential CLM $ Collected]]+Table3[[#This Row],[C&amp;I CLM $ Collected]]</f>
        <v>199146.86029000001</v>
      </c>
      <c r="E326" s="57">
        <f>Table3[[#This Row],[CLM $ Collected ]]/'1.) CLM Reference'!$B$4</f>
        <v>1.8883870330518306E-3</v>
      </c>
      <c r="F326" s="56">
        <f>Table3[[#This Row],[Residential Incentive Disbursements]]+Table3[[#This Row],[C&amp;I Incentive Disbursements]]</f>
        <v>260893.16</v>
      </c>
      <c r="G326" s="57">
        <f>Table3[[#This Row],[Incentive Disbursements]]/'1.) CLM Reference'!$B$5</f>
        <v>1.9893369463937533E-3</v>
      </c>
      <c r="H326" s="53">
        <v>130420.57839000001</v>
      </c>
      <c r="I326" s="54">
        <f>Table3[[#This Row],[Residential CLM $ Collected]]/'1.) CLM Reference'!$B$4</f>
        <v>1.2366980263517756E-3</v>
      </c>
      <c r="J326" s="53">
        <v>223550.07</v>
      </c>
      <c r="K326" s="54">
        <f>Table3[[#This Row],[Residential Incentive Disbursements]]/'1.) CLM Reference'!$B$5</f>
        <v>1.7045920775382143E-3</v>
      </c>
      <c r="L326" s="53">
        <v>68726.281900000002</v>
      </c>
      <c r="M326" s="54">
        <f>Table3[[#This Row],[C&amp;I CLM $ Collected]]/'1.) CLM Reference'!$B$4</f>
        <v>6.5168900670005501E-4</v>
      </c>
      <c r="N326" s="53">
        <v>37343.089999999997</v>
      </c>
      <c r="O326" s="54">
        <f>Table3[[#This Row],[C&amp;I Incentive Disbursements]]/'1.) CLM Reference'!$B$5</f>
        <v>2.8474486885553875E-4</v>
      </c>
    </row>
    <row r="327" spans="1:15" s="1" customFormat="1" x14ac:dyDescent="0.35">
      <c r="A327" s="89" t="s">
        <v>145</v>
      </c>
      <c r="B327" s="100">
        <v>9005300500</v>
      </c>
      <c r="C327" s="89" t="s">
        <v>50</v>
      </c>
      <c r="D327" s="56">
        <f>Table3[[#This Row],[Residential CLM $ Collected]]+Table3[[#This Row],[C&amp;I CLM $ Collected]]</f>
        <v>47129.13435</v>
      </c>
      <c r="E327" s="57">
        <f>Table3[[#This Row],[CLM $ Collected ]]/'1.) CLM Reference'!$B$4</f>
        <v>4.4689655692235173E-4</v>
      </c>
      <c r="F327" s="56">
        <f>Table3[[#This Row],[Residential Incentive Disbursements]]+Table3[[#This Row],[C&amp;I Incentive Disbursements]]</f>
        <v>104844.96</v>
      </c>
      <c r="G327" s="57">
        <f>Table3[[#This Row],[Incentive Disbursements]]/'1.) CLM Reference'!$B$5</f>
        <v>7.9945351028434472E-4</v>
      </c>
      <c r="H327" s="53">
        <v>47108.591549999997</v>
      </c>
      <c r="I327" s="54">
        <f>Table3[[#This Row],[Residential CLM $ Collected]]/'1.) CLM Reference'!$B$4</f>
        <v>4.4670176220107871E-4</v>
      </c>
      <c r="J327" s="53">
        <v>104844.96</v>
      </c>
      <c r="K327" s="54">
        <f>Table3[[#This Row],[Residential Incentive Disbursements]]/'1.) CLM Reference'!$B$5</f>
        <v>7.9945351028434472E-4</v>
      </c>
      <c r="L327" s="53">
        <v>20.5428</v>
      </c>
      <c r="M327" s="54">
        <f>Table3[[#This Row],[C&amp;I CLM $ Collected]]/'1.) CLM Reference'!$B$4</f>
        <v>1.9479472127296747E-7</v>
      </c>
      <c r="N327" s="53">
        <v>0</v>
      </c>
      <c r="O327" s="54">
        <f>Table3[[#This Row],[C&amp;I Incentive Disbursements]]/'1.) CLM Reference'!$B$5</f>
        <v>0</v>
      </c>
    </row>
    <row r="328" spans="1:15" s="1" customFormat="1" x14ac:dyDescent="0.35">
      <c r="A328" s="89" t="s">
        <v>146</v>
      </c>
      <c r="B328" s="100">
        <v>9011650100</v>
      </c>
      <c r="C328" s="89" t="s">
        <v>50</v>
      </c>
      <c r="D328" s="56">
        <f>Table3[[#This Row],[Residential CLM $ Collected]]+Table3[[#This Row],[C&amp;I CLM $ Collected]]</f>
        <v>83964.852499999994</v>
      </c>
      <c r="E328" s="57">
        <f>Table3[[#This Row],[CLM $ Collected ]]/'1.) CLM Reference'!$B$4</f>
        <v>7.9618698714212883E-4</v>
      </c>
      <c r="F328" s="56">
        <f>Table3[[#This Row],[Residential Incentive Disbursements]]+Table3[[#This Row],[C&amp;I Incentive Disbursements]]</f>
        <v>100228.7</v>
      </c>
      <c r="G328" s="57">
        <f>Table3[[#This Row],[Incentive Disbursements]]/'1.) CLM Reference'!$B$5</f>
        <v>7.6425405709760867E-4</v>
      </c>
      <c r="H328" s="53">
        <v>78301.701799999995</v>
      </c>
      <c r="I328" s="54">
        <f>Table3[[#This Row],[Residential CLM $ Collected]]/'1.) CLM Reference'!$B$4</f>
        <v>7.4248681666228629E-4</v>
      </c>
      <c r="J328" s="53">
        <v>94173.7</v>
      </c>
      <c r="K328" s="54">
        <f>Table3[[#This Row],[Residential Incentive Disbursements]]/'1.) CLM Reference'!$B$5</f>
        <v>7.1808406471293219E-4</v>
      </c>
      <c r="L328" s="53">
        <v>5663.1507000000001</v>
      </c>
      <c r="M328" s="54">
        <f>Table3[[#This Row],[C&amp;I CLM $ Collected]]/'1.) CLM Reference'!$B$4</f>
        <v>5.3700170479842602E-5</v>
      </c>
      <c r="N328" s="53">
        <v>6055</v>
      </c>
      <c r="O328" s="54">
        <f>Table3[[#This Row],[C&amp;I Incentive Disbursements]]/'1.) CLM Reference'!$B$5</f>
        <v>4.6169992384676454E-5</v>
      </c>
    </row>
    <row r="329" spans="1:15" s="1" customFormat="1" x14ac:dyDescent="0.35">
      <c r="A329" s="89" t="s">
        <v>147</v>
      </c>
      <c r="B329" s="100">
        <v>9009190301</v>
      </c>
      <c r="C329" s="89" t="s">
        <v>50</v>
      </c>
      <c r="D329" s="56">
        <f>Table3[[#This Row],[Residential CLM $ Collected]]+Table3[[#This Row],[C&amp;I CLM $ Collected]]</f>
        <v>790.26179999999999</v>
      </c>
      <c r="E329" s="57">
        <f>Table3[[#This Row],[CLM $ Collected ]]/'1.) CLM Reference'!$B$4</f>
        <v>7.4935659726850069E-6</v>
      </c>
      <c r="F329" s="56">
        <f>Table3[[#This Row],[Residential Incentive Disbursements]]+Table3[[#This Row],[C&amp;I Incentive Disbursements]]</f>
        <v>67858.39</v>
      </c>
      <c r="G329" s="57">
        <f>Table3[[#This Row],[Incentive Disbursements]]/'1.) CLM Reference'!$B$5</f>
        <v>5.174271427805788E-4</v>
      </c>
      <c r="H329" s="53">
        <v>790.26179999999999</v>
      </c>
      <c r="I329" s="54">
        <f>Table3[[#This Row],[Residential CLM $ Collected]]/'1.) CLM Reference'!$B$4</f>
        <v>7.4935659726850069E-6</v>
      </c>
      <c r="J329" s="53">
        <v>67858.39</v>
      </c>
      <c r="K329" s="54">
        <f>Table3[[#This Row],[Residential Incentive Disbursements]]/'1.) CLM Reference'!$B$5</f>
        <v>5.174271427805788E-4</v>
      </c>
      <c r="L329" s="53">
        <v>0</v>
      </c>
      <c r="M329" s="54">
        <f>Table3[[#This Row],[C&amp;I CLM $ Collected]]/'1.) CLM Reference'!$B$4</f>
        <v>0</v>
      </c>
      <c r="N329" s="53">
        <v>0</v>
      </c>
      <c r="O329" s="54">
        <f>Table3[[#This Row],[C&amp;I Incentive Disbursements]]/'1.) CLM Reference'!$B$5</f>
        <v>0</v>
      </c>
    </row>
    <row r="330" spans="1:15" s="1" customFormat="1" x14ac:dyDescent="0.35">
      <c r="A330" s="89" t="s">
        <v>147</v>
      </c>
      <c r="B330" s="100">
        <v>9009194100</v>
      </c>
      <c r="C330" s="89" t="s">
        <v>50</v>
      </c>
      <c r="D330" s="56">
        <f>Table3[[#This Row],[Residential CLM $ Collected]]+Table3[[#This Row],[C&amp;I CLM $ Collected]]</f>
        <v>109287.45379</v>
      </c>
      <c r="E330" s="57">
        <f>Table3[[#This Row],[CLM $ Collected ]]/'1.) CLM Reference'!$B$4</f>
        <v>1.0363056204439202E-3</v>
      </c>
      <c r="F330" s="56">
        <f>Table3[[#This Row],[Residential Incentive Disbursements]]+Table3[[#This Row],[C&amp;I Incentive Disbursements]]</f>
        <v>93965.65</v>
      </c>
      <c r="G330" s="57">
        <f>Table3[[#This Row],[Incentive Disbursements]]/'1.) CLM Reference'!$B$5</f>
        <v>7.1649766224957437E-4</v>
      </c>
      <c r="H330" s="53">
        <v>109178.58649</v>
      </c>
      <c r="I330" s="54">
        <f>Table3[[#This Row],[Residential CLM $ Collected]]/'1.) CLM Reference'!$B$4</f>
        <v>1.0352732988831183E-3</v>
      </c>
      <c r="J330" s="53">
        <v>93965.65</v>
      </c>
      <c r="K330" s="54">
        <f>Table3[[#This Row],[Residential Incentive Disbursements]]/'1.) CLM Reference'!$B$5</f>
        <v>7.1649766224957437E-4</v>
      </c>
      <c r="L330" s="53">
        <v>108.8673</v>
      </c>
      <c r="M330" s="54">
        <f>Table3[[#This Row],[C&amp;I CLM $ Collected]]/'1.) CLM Reference'!$B$4</f>
        <v>1.032321560801864E-6</v>
      </c>
      <c r="N330" s="53">
        <v>0</v>
      </c>
      <c r="O330" s="54">
        <f>Table3[[#This Row],[C&amp;I Incentive Disbursements]]/'1.) CLM Reference'!$B$5</f>
        <v>0</v>
      </c>
    </row>
    <row r="331" spans="1:15" s="1" customFormat="1" x14ac:dyDescent="0.35">
      <c r="A331" s="89" t="s">
        <v>147</v>
      </c>
      <c r="B331" s="100">
        <v>9009194201</v>
      </c>
      <c r="C331" s="89" t="s">
        <v>50</v>
      </c>
      <c r="D331" s="56">
        <f>Table3[[#This Row],[Residential CLM $ Collected]]+Table3[[#This Row],[C&amp;I CLM $ Collected]]</f>
        <v>330294.41583000001</v>
      </c>
      <c r="E331" s="57">
        <f>Table3[[#This Row],[CLM $ Collected ]]/'1.) CLM Reference'!$B$4</f>
        <v>3.131978536013711E-3</v>
      </c>
      <c r="F331" s="56">
        <f>Table3[[#This Row],[Residential Incentive Disbursements]]+Table3[[#This Row],[C&amp;I Incentive Disbursements]]</f>
        <v>537689.06999999995</v>
      </c>
      <c r="G331" s="57">
        <f>Table3[[#This Row],[Incentive Disbursements]]/'1.) CLM Reference'!$B$5</f>
        <v>4.0999339830262195E-3</v>
      </c>
      <c r="H331" s="53">
        <v>237421.07741000003</v>
      </c>
      <c r="I331" s="54">
        <f>Table3[[#This Row],[Residential CLM $ Collected]]/'1.) CLM Reference'!$B$4</f>
        <v>2.2513178631154754E-3</v>
      </c>
      <c r="J331" s="53">
        <v>358365.42</v>
      </c>
      <c r="K331" s="54">
        <f>Table3[[#This Row],[Residential Incentive Disbursements]]/'1.) CLM Reference'!$B$5</f>
        <v>2.7325728674370566E-3</v>
      </c>
      <c r="L331" s="53">
        <v>92873.338419999985</v>
      </c>
      <c r="M331" s="54">
        <f>Table3[[#This Row],[C&amp;I CLM $ Collected]]/'1.) CLM Reference'!$B$4</f>
        <v>8.8066067289823574E-4</v>
      </c>
      <c r="N331" s="53">
        <v>179323.65</v>
      </c>
      <c r="O331" s="54">
        <f>Table3[[#This Row],[C&amp;I Incentive Disbursements]]/'1.) CLM Reference'!$B$5</f>
        <v>1.3673611155891636E-3</v>
      </c>
    </row>
    <row r="332" spans="1:15" s="1" customFormat="1" x14ac:dyDescent="0.35">
      <c r="A332" s="89" t="s">
        <v>147</v>
      </c>
      <c r="B332" s="100">
        <v>9009194202</v>
      </c>
      <c r="C332" s="89" t="s">
        <v>50</v>
      </c>
      <c r="D332" s="56">
        <f>Table3[[#This Row],[Residential CLM $ Collected]]+Table3[[#This Row],[C&amp;I CLM $ Collected]]</f>
        <v>93507.430949999994</v>
      </c>
      <c r="E332" s="57">
        <f>Table3[[#This Row],[CLM $ Collected ]]/'1.) CLM Reference'!$B$4</f>
        <v>8.8667338185916727E-4</v>
      </c>
      <c r="F332" s="56">
        <f>Table3[[#This Row],[Residential Incentive Disbursements]]+Table3[[#This Row],[C&amp;I Incentive Disbursements]]</f>
        <v>152630.74</v>
      </c>
      <c r="G332" s="57">
        <f>Table3[[#This Row],[Incentive Disbursements]]/'1.) CLM Reference'!$B$5</f>
        <v>1.1638249551556615E-3</v>
      </c>
      <c r="H332" s="53">
        <v>93430.273549999998</v>
      </c>
      <c r="I332" s="54">
        <f>Table3[[#This Row],[Residential CLM $ Collected]]/'1.) CLM Reference'!$B$4</f>
        <v>8.8594174575176482E-4</v>
      </c>
      <c r="J332" s="53">
        <v>152630.74</v>
      </c>
      <c r="K332" s="54">
        <f>Table3[[#This Row],[Residential Incentive Disbursements]]/'1.) CLM Reference'!$B$5</f>
        <v>1.1638249551556615E-3</v>
      </c>
      <c r="L332" s="53">
        <v>77.157399999999996</v>
      </c>
      <c r="M332" s="54">
        <f>Table3[[#This Row],[C&amp;I CLM $ Collected]]/'1.) CLM Reference'!$B$4</f>
        <v>7.3163610740244072E-7</v>
      </c>
      <c r="N332" s="53">
        <v>0</v>
      </c>
      <c r="O332" s="54">
        <f>Table3[[#This Row],[C&amp;I Incentive Disbursements]]/'1.) CLM Reference'!$B$5</f>
        <v>0</v>
      </c>
    </row>
    <row r="333" spans="1:15" s="1" customFormat="1" x14ac:dyDescent="0.35">
      <c r="A333" s="89" t="s">
        <v>148</v>
      </c>
      <c r="B333" s="100">
        <v>9003487201</v>
      </c>
      <c r="C333" s="89" t="s">
        <v>50</v>
      </c>
      <c r="D333" s="56">
        <f>Table3[[#This Row],[Residential CLM $ Collected]]+Table3[[#This Row],[C&amp;I CLM $ Collected]]</f>
        <v>452.34969999999998</v>
      </c>
      <c r="E333" s="57">
        <f>Table3[[#This Row],[CLM $ Collected ]]/'1.) CLM Reference'!$B$4</f>
        <v>4.2893536289800051E-6</v>
      </c>
      <c r="F333" s="56">
        <f>Table3[[#This Row],[Residential Incentive Disbursements]]+Table3[[#This Row],[C&amp;I Incentive Disbursements]]</f>
        <v>148091.37</v>
      </c>
      <c r="G333" s="57">
        <f>Table3[[#This Row],[Incentive Disbursements]]/'1.) CLM Reference'!$B$5</f>
        <v>1.1292117960588443E-3</v>
      </c>
      <c r="H333" s="53">
        <v>452.34969999999998</v>
      </c>
      <c r="I333" s="54">
        <f>Table3[[#This Row],[Residential CLM $ Collected]]/'1.) CLM Reference'!$B$4</f>
        <v>4.2893536289800051E-6</v>
      </c>
      <c r="J333" s="53">
        <v>148091.37</v>
      </c>
      <c r="K333" s="54">
        <f>Table3[[#This Row],[Residential Incentive Disbursements]]/'1.) CLM Reference'!$B$5</f>
        <v>1.1292117960588443E-3</v>
      </c>
      <c r="L333" s="53">
        <v>0</v>
      </c>
      <c r="M333" s="54">
        <f>Table3[[#This Row],[C&amp;I CLM $ Collected]]/'1.) CLM Reference'!$B$4</f>
        <v>0</v>
      </c>
      <c r="N333" s="53">
        <v>0</v>
      </c>
      <c r="O333" s="54">
        <f>Table3[[#This Row],[C&amp;I Incentive Disbursements]]/'1.) CLM Reference'!$B$5</f>
        <v>0</v>
      </c>
    </row>
    <row r="334" spans="1:15" s="1" customFormat="1" x14ac:dyDescent="0.35">
      <c r="A334" s="89" t="s">
        <v>148</v>
      </c>
      <c r="B334" s="100">
        <v>9003487500</v>
      </c>
      <c r="C334" s="89" t="s">
        <v>50</v>
      </c>
      <c r="D334" s="56">
        <f>Table3[[#This Row],[Residential CLM $ Collected]]+Table3[[#This Row],[C&amp;I CLM $ Collected]]</f>
        <v>703.67039999999997</v>
      </c>
      <c r="E334" s="57">
        <f>Table3[[#This Row],[CLM $ Collected ]]/'1.) CLM Reference'!$B$4</f>
        <v>6.6724730531396652E-6</v>
      </c>
      <c r="F334" s="56">
        <f>Table3[[#This Row],[Residential Incentive Disbursements]]+Table3[[#This Row],[C&amp;I Incentive Disbursements]]</f>
        <v>0</v>
      </c>
      <c r="G334" s="57">
        <f>Table3[[#This Row],[Incentive Disbursements]]/'1.) CLM Reference'!$B$5</f>
        <v>0</v>
      </c>
      <c r="H334" s="53">
        <v>703.67039999999997</v>
      </c>
      <c r="I334" s="54">
        <f>Table3[[#This Row],[Residential CLM $ Collected]]/'1.) CLM Reference'!$B$4</f>
        <v>6.6724730531396652E-6</v>
      </c>
      <c r="J334" s="53">
        <v>0</v>
      </c>
      <c r="K334" s="54">
        <f>Table3[[#This Row],[Residential Incentive Disbursements]]/'1.) CLM Reference'!$B$5</f>
        <v>0</v>
      </c>
      <c r="L334" s="53">
        <v>0</v>
      </c>
      <c r="M334" s="54">
        <f>Table3[[#This Row],[C&amp;I CLM $ Collected]]/'1.) CLM Reference'!$B$4</f>
        <v>0</v>
      </c>
      <c r="N334" s="53">
        <v>0</v>
      </c>
      <c r="O334" s="54">
        <f>Table3[[#This Row],[C&amp;I Incentive Disbursements]]/'1.) CLM Reference'!$B$5</f>
        <v>0</v>
      </c>
    </row>
    <row r="335" spans="1:15" s="1" customFormat="1" x14ac:dyDescent="0.35">
      <c r="A335" s="89" t="s">
        <v>148</v>
      </c>
      <c r="B335" s="100">
        <v>9003514101</v>
      </c>
      <c r="C335" s="89" t="s">
        <v>50</v>
      </c>
      <c r="D335" s="56">
        <f>Table3[[#This Row],[Residential CLM $ Collected]]+Table3[[#This Row],[C&amp;I CLM $ Collected]]</f>
        <v>38902.704899999997</v>
      </c>
      <c r="E335" s="57">
        <f>Table3[[#This Row],[CLM $ Collected ]]/'1.) CLM Reference'!$B$4</f>
        <v>3.6889039263196863E-4</v>
      </c>
      <c r="F335" s="56">
        <f>Table3[[#This Row],[Residential Incentive Disbursements]]+Table3[[#This Row],[C&amp;I Incentive Disbursements]]</f>
        <v>75950.649999999994</v>
      </c>
      <c r="G335" s="57">
        <f>Table3[[#This Row],[Incentive Disbursements]]/'1.) CLM Reference'!$B$5</f>
        <v>5.7913145038996305E-4</v>
      </c>
      <c r="H335" s="53">
        <v>38902.704899999997</v>
      </c>
      <c r="I335" s="54">
        <f>Table3[[#This Row],[Residential CLM $ Collected]]/'1.) CLM Reference'!$B$4</f>
        <v>3.6889039263196863E-4</v>
      </c>
      <c r="J335" s="53">
        <v>75950.649999999994</v>
      </c>
      <c r="K335" s="54">
        <f>Table3[[#This Row],[Residential Incentive Disbursements]]/'1.) CLM Reference'!$B$5</f>
        <v>5.7913145038996305E-4</v>
      </c>
      <c r="L335" s="53">
        <v>0</v>
      </c>
      <c r="M335" s="54">
        <f>Table3[[#This Row],[C&amp;I CLM $ Collected]]/'1.) CLM Reference'!$B$4</f>
        <v>0</v>
      </c>
      <c r="N335" s="53">
        <v>0</v>
      </c>
      <c r="O335" s="54">
        <f>Table3[[#This Row],[C&amp;I Incentive Disbursements]]/'1.) CLM Reference'!$B$5</f>
        <v>0</v>
      </c>
    </row>
    <row r="336" spans="1:15" s="1" customFormat="1" x14ac:dyDescent="0.35">
      <c r="A336" s="89" t="s">
        <v>148</v>
      </c>
      <c r="B336" s="100">
        <v>9003514102</v>
      </c>
      <c r="C336" s="89" t="s">
        <v>50</v>
      </c>
      <c r="D336" s="56">
        <f>Table3[[#This Row],[Residential CLM $ Collected]]+Table3[[#This Row],[C&amp;I CLM $ Collected]]</f>
        <v>741097.76350999996</v>
      </c>
      <c r="E336" s="57">
        <f>Table3[[#This Row],[CLM $ Collected ]]/'1.) CLM Reference'!$B$4</f>
        <v>7.0273736919480301E-3</v>
      </c>
      <c r="F336" s="56">
        <f>Table3[[#This Row],[Residential Incentive Disbursements]]+Table3[[#This Row],[C&amp;I Incentive Disbursements]]</f>
        <v>1004584.32</v>
      </c>
      <c r="G336" s="57">
        <f>Table3[[#This Row],[Incentive Disbursements]]/'1.) CLM Reference'!$B$5</f>
        <v>7.6600578702172373E-3</v>
      </c>
      <c r="H336" s="53">
        <v>284184.24517000001</v>
      </c>
      <c r="I336" s="54">
        <f>Table3[[#This Row],[Residential CLM $ Collected]]/'1.) CLM Reference'!$B$4</f>
        <v>2.6947441842425962E-3</v>
      </c>
      <c r="J336" s="53">
        <v>230335.99</v>
      </c>
      <c r="K336" s="54">
        <f>Table3[[#This Row],[Residential Incentive Disbursements]]/'1.) CLM Reference'!$B$5</f>
        <v>1.7563354094495311E-3</v>
      </c>
      <c r="L336" s="53">
        <v>456913.51834000001</v>
      </c>
      <c r="M336" s="54">
        <f>Table3[[#This Row],[C&amp;I CLM $ Collected]]/'1.) CLM Reference'!$B$4</f>
        <v>4.3326295077054352E-3</v>
      </c>
      <c r="N336" s="53">
        <v>774248.33</v>
      </c>
      <c r="O336" s="54">
        <f>Table3[[#This Row],[C&amp;I Incentive Disbursements]]/'1.) CLM Reference'!$B$5</f>
        <v>5.9037224607677054E-3</v>
      </c>
    </row>
    <row r="337" spans="1:15" s="1" customFormat="1" x14ac:dyDescent="0.35">
      <c r="A337" s="89" t="s">
        <v>148</v>
      </c>
      <c r="B337" s="100">
        <v>9003514200</v>
      </c>
      <c r="C337" s="89" t="s">
        <v>50</v>
      </c>
      <c r="D337" s="56">
        <f>Table3[[#This Row],[Residential CLM $ Collected]]+Table3[[#This Row],[C&amp;I CLM $ Collected]]</f>
        <v>38881.479460000002</v>
      </c>
      <c r="E337" s="57">
        <f>Table3[[#This Row],[CLM $ Collected ]]/'1.) CLM Reference'!$B$4</f>
        <v>3.6868912485597436E-4</v>
      </c>
      <c r="F337" s="56">
        <f>Table3[[#This Row],[Residential Incentive Disbursements]]+Table3[[#This Row],[C&amp;I Incentive Disbursements]]</f>
        <v>48344.39</v>
      </c>
      <c r="G337" s="57">
        <f>Table3[[#This Row],[Incentive Disbursements]]/'1.) CLM Reference'!$B$5</f>
        <v>3.6863090307874953E-4</v>
      </c>
      <c r="H337" s="53">
        <v>38881.479460000002</v>
      </c>
      <c r="I337" s="54">
        <f>Table3[[#This Row],[Residential CLM $ Collected]]/'1.) CLM Reference'!$B$4</f>
        <v>3.6868912485597436E-4</v>
      </c>
      <c r="J337" s="53">
        <v>48344.39</v>
      </c>
      <c r="K337" s="54">
        <f>Table3[[#This Row],[Residential Incentive Disbursements]]/'1.) CLM Reference'!$B$5</f>
        <v>3.6863090307874953E-4</v>
      </c>
      <c r="L337" s="53">
        <v>0</v>
      </c>
      <c r="M337" s="54">
        <f>Table3[[#This Row],[C&amp;I CLM $ Collected]]/'1.) CLM Reference'!$B$4</f>
        <v>0</v>
      </c>
      <c r="N337" s="53">
        <v>0</v>
      </c>
      <c r="O337" s="54">
        <f>Table3[[#This Row],[C&amp;I Incentive Disbursements]]/'1.) CLM Reference'!$B$5</f>
        <v>0</v>
      </c>
    </row>
    <row r="338" spans="1:15" s="1" customFormat="1" x14ac:dyDescent="0.35">
      <c r="A338" s="89" t="s">
        <v>148</v>
      </c>
      <c r="B338" s="100">
        <v>9003514300</v>
      </c>
      <c r="C338" s="89" t="s">
        <v>50</v>
      </c>
      <c r="D338" s="56">
        <f>Table3[[#This Row],[Residential CLM $ Collected]]+Table3[[#This Row],[C&amp;I CLM $ Collected]]</f>
        <v>47542.707659999993</v>
      </c>
      <c r="E338" s="57">
        <f>Table3[[#This Row],[CLM $ Collected ]]/'1.) CLM Reference'!$B$4</f>
        <v>4.5081821792510631E-4</v>
      </c>
      <c r="F338" s="56">
        <f>Table3[[#This Row],[Residential Incentive Disbursements]]+Table3[[#This Row],[C&amp;I Incentive Disbursements]]</f>
        <v>50219.68</v>
      </c>
      <c r="G338" s="57">
        <f>Table3[[#This Row],[Incentive Disbursements]]/'1.) CLM Reference'!$B$5</f>
        <v>3.8293018053854475E-4</v>
      </c>
      <c r="H338" s="53">
        <v>47542.707659999993</v>
      </c>
      <c r="I338" s="54">
        <f>Table3[[#This Row],[Residential CLM $ Collected]]/'1.) CLM Reference'!$B$4</f>
        <v>4.5081821792510631E-4</v>
      </c>
      <c r="J338" s="53">
        <v>50219.68</v>
      </c>
      <c r="K338" s="54">
        <f>Table3[[#This Row],[Residential Incentive Disbursements]]/'1.) CLM Reference'!$B$5</f>
        <v>3.8293018053854475E-4</v>
      </c>
      <c r="L338" s="53">
        <v>0</v>
      </c>
      <c r="M338" s="54">
        <f>Table3[[#This Row],[C&amp;I CLM $ Collected]]/'1.) CLM Reference'!$B$4</f>
        <v>0</v>
      </c>
      <c r="N338" s="53">
        <v>0</v>
      </c>
      <c r="O338" s="54">
        <f>Table3[[#This Row],[C&amp;I Incentive Disbursements]]/'1.) CLM Reference'!$B$5</f>
        <v>0</v>
      </c>
    </row>
    <row r="339" spans="1:15" s="1" customFormat="1" x14ac:dyDescent="0.35">
      <c r="A339" s="89" t="s">
        <v>148</v>
      </c>
      <c r="B339" s="100">
        <v>9003514400</v>
      </c>
      <c r="C339" s="89" t="s">
        <v>56</v>
      </c>
      <c r="D339" s="56">
        <f>Table3[[#This Row],[Residential CLM $ Collected]]+Table3[[#This Row],[C&amp;I CLM $ Collected]]</f>
        <v>46639.250050000002</v>
      </c>
      <c r="E339" s="57">
        <f>Table3[[#This Row],[CLM $ Collected ]]/'1.) CLM Reference'!$B$4</f>
        <v>4.4225128579696948E-4</v>
      </c>
      <c r="F339" s="56">
        <f>Table3[[#This Row],[Residential Incentive Disbursements]]+Table3[[#This Row],[C&amp;I Incentive Disbursements]]</f>
        <v>50951.61</v>
      </c>
      <c r="G339" s="57">
        <f>Table3[[#This Row],[Incentive Disbursements]]/'1.) CLM Reference'!$B$5</f>
        <v>3.8851122141816757E-4</v>
      </c>
      <c r="H339" s="53">
        <v>46639.250050000002</v>
      </c>
      <c r="I339" s="54">
        <f>Table3[[#This Row],[Residential CLM $ Collected]]/'1.) CLM Reference'!$B$4</f>
        <v>4.4225128579696948E-4</v>
      </c>
      <c r="J339" s="53">
        <v>50951.61</v>
      </c>
      <c r="K339" s="54">
        <f>Table3[[#This Row],[Residential Incentive Disbursements]]/'1.) CLM Reference'!$B$5</f>
        <v>3.8851122141816757E-4</v>
      </c>
      <c r="L339" s="53">
        <v>0</v>
      </c>
      <c r="M339" s="54">
        <f>Table3[[#This Row],[C&amp;I CLM $ Collected]]/'1.) CLM Reference'!$B$4</f>
        <v>0</v>
      </c>
      <c r="N339" s="53">
        <v>0</v>
      </c>
      <c r="O339" s="54">
        <f>Table3[[#This Row],[C&amp;I Incentive Disbursements]]/'1.) CLM Reference'!$B$5</f>
        <v>0</v>
      </c>
    </row>
    <row r="340" spans="1:15" s="1" customFormat="1" x14ac:dyDescent="0.35">
      <c r="A340" s="89" t="s">
        <v>148</v>
      </c>
      <c r="B340" s="100">
        <v>9003514500</v>
      </c>
      <c r="C340" s="89" t="s">
        <v>50</v>
      </c>
      <c r="D340" s="56">
        <f>Table3[[#This Row],[Residential CLM $ Collected]]+Table3[[#This Row],[C&amp;I CLM $ Collected]]</f>
        <v>43268.092299999997</v>
      </c>
      <c r="E340" s="57">
        <f>Table3[[#This Row],[CLM $ Collected ]]/'1.) CLM Reference'!$B$4</f>
        <v>4.102846729555625E-4</v>
      </c>
      <c r="F340" s="56">
        <f>Table3[[#This Row],[Residential Incentive Disbursements]]+Table3[[#This Row],[C&amp;I Incentive Disbursements]]</f>
        <v>82226.28</v>
      </c>
      <c r="G340" s="57">
        <f>Table3[[#This Row],[Incentive Disbursements]]/'1.) CLM Reference'!$B$5</f>
        <v>6.2698376902068926E-4</v>
      </c>
      <c r="H340" s="53">
        <v>43268.092299999997</v>
      </c>
      <c r="I340" s="54">
        <f>Table3[[#This Row],[Residential CLM $ Collected]]/'1.) CLM Reference'!$B$4</f>
        <v>4.102846729555625E-4</v>
      </c>
      <c r="J340" s="53">
        <v>82226.28</v>
      </c>
      <c r="K340" s="54">
        <f>Table3[[#This Row],[Residential Incentive Disbursements]]/'1.) CLM Reference'!$B$5</f>
        <v>6.2698376902068926E-4</v>
      </c>
      <c r="L340" s="53">
        <v>0</v>
      </c>
      <c r="M340" s="54">
        <f>Table3[[#This Row],[C&amp;I CLM $ Collected]]/'1.) CLM Reference'!$B$4</f>
        <v>0</v>
      </c>
      <c r="N340" s="53">
        <v>0</v>
      </c>
      <c r="O340" s="54">
        <f>Table3[[#This Row],[C&amp;I Incentive Disbursements]]/'1.) CLM Reference'!$B$5</f>
        <v>0</v>
      </c>
    </row>
    <row r="341" spans="1:15" s="1" customFormat="1" x14ac:dyDescent="0.35">
      <c r="A341" s="89" t="s">
        <v>148</v>
      </c>
      <c r="B341" s="100">
        <v>9003514600</v>
      </c>
      <c r="C341" s="89" t="s">
        <v>50</v>
      </c>
      <c r="D341" s="56">
        <f>Table3[[#This Row],[Residential CLM $ Collected]]+Table3[[#This Row],[C&amp;I CLM $ Collected]]</f>
        <v>51059.929700000001</v>
      </c>
      <c r="E341" s="57">
        <f>Table3[[#This Row],[CLM $ Collected ]]/'1.) CLM Reference'!$B$4</f>
        <v>4.8416986847600195E-4</v>
      </c>
      <c r="F341" s="56">
        <f>Table3[[#This Row],[Residential Incentive Disbursements]]+Table3[[#This Row],[C&amp;I Incentive Disbursements]]</f>
        <v>61220.1</v>
      </c>
      <c r="G341" s="57">
        <f>Table3[[#This Row],[Incentive Disbursements]]/'1.) CLM Reference'!$B$5</f>
        <v>4.6680950467202823E-4</v>
      </c>
      <c r="H341" s="53">
        <v>51059.929700000001</v>
      </c>
      <c r="I341" s="54">
        <f>Table3[[#This Row],[Residential CLM $ Collected]]/'1.) CLM Reference'!$B$4</f>
        <v>4.8416986847600195E-4</v>
      </c>
      <c r="J341" s="53">
        <v>61220.1</v>
      </c>
      <c r="K341" s="54">
        <f>Table3[[#This Row],[Residential Incentive Disbursements]]/'1.) CLM Reference'!$B$5</f>
        <v>4.6680950467202823E-4</v>
      </c>
      <c r="L341" s="53">
        <v>0</v>
      </c>
      <c r="M341" s="54">
        <f>Table3[[#This Row],[C&amp;I CLM $ Collected]]/'1.) CLM Reference'!$B$4</f>
        <v>0</v>
      </c>
      <c r="N341" s="53">
        <v>0</v>
      </c>
      <c r="O341" s="54">
        <f>Table3[[#This Row],[C&amp;I Incentive Disbursements]]/'1.) CLM Reference'!$B$5</f>
        <v>0</v>
      </c>
    </row>
    <row r="342" spans="1:15" s="1" customFormat="1" x14ac:dyDescent="0.35">
      <c r="A342" s="89" t="s">
        <v>148</v>
      </c>
      <c r="B342" s="100">
        <v>9003514700</v>
      </c>
      <c r="C342" s="89" t="s">
        <v>50</v>
      </c>
      <c r="D342" s="56">
        <f>Table3[[#This Row],[Residential CLM $ Collected]]+Table3[[#This Row],[C&amp;I CLM $ Collected]]</f>
        <v>51806.276759999993</v>
      </c>
      <c r="E342" s="57">
        <f>Table3[[#This Row],[CLM $ Collected ]]/'1.) CLM Reference'!$B$4</f>
        <v>4.9124701801382534E-4</v>
      </c>
      <c r="F342" s="56">
        <f>Table3[[#This Row],[Residential Incentive Disbursements]]+Table3[[#This Row],[C&amp;I Incentive Disbursements]]</f>
        <v>65393.1</v>
      </c>
      <c r="G342" s="57">
        <f>Table3[[#This Row],[Incentive Disbursements]]/'1.) CLM Reference'!$B$5</f>
        <v>4.9862905516273918E-4</v>
      </c>
      <c r="H342" s="53">
        <v>51806.276759999993</v>
      </c>
      <c r="I342" s="54">
        <f>Table3[[#This Row],[Residential CLM $ Collected]]/'1.) CLM Reference'!$B$4</f>
        <v>4.9124701801382534E-4</v>
      </c>
      <c r="J342" s="53">
        <v>65393.1</v>
      </c>
      <c r="K342" s="54">
        <f>Table3[[#This Row],[Residential Incentive Disbursements]]/'1.) CLM Reference'!$B$5</f>
        <v>4.9862905516273918E-4</v>
      </c>
      <c r="L342" s="53">
        <v>0</v>
      </c>
      <c r="M342" s="54">
        <f>Table3[[#This Row],[C&amp;I CLM $ Collected]]/'1.) CLM Reference'!$B$4</f>
        <v>0</v>
      </c>
      <c r="N342" s="53">
        <v>0</v>
      </c>
      <c r="O342" s="54">
        <f>Table3[[#This Row],[C&amp;I Incentive Disbursements]]/'1.) CLM Reference'!$B$5</f>
        <v>0</v>
      </c>
    </row>
    <row r="343" spans="1:15" s="1" customFormat="1" x14ac:dyDescent="0.35">
      <c r="A343" s="89" t="s">
        <v>148</v>
      </c>
      <c r="B343" s="100">
        <v>9003514800</v>
      </c>
      <c r="C343" s="89" t="s">
        <v>50</v>
      </c>
      <c r="D343" s="56">
        <f>Table3[[#This Row],[Residential CLM $ Collected]]+Table3[[#This Row],[C&amp;I CLM $ Collected]]</f>
        <v>32386.759820000003</v>
      </c>
      <c r="E343" s="57">
        <f>Table3[[#This Row],[CLM $ Collected ]]/'1.) CLM Reference'!$B$4</f>
        <v>3.0710369823351455E-4</v>
      </c>
      <c r="F343" s="56">
        <f>Table3[[#This Row],[Residential Incentive Disbursements]]+Table3[[#This Row],[C&amp;I Incentive Disbursements]]</f>
        <v>27011</v>
      </c>
      <c r="G343" s="57">
        <f>Table3[[#This Row],[Incentive Disbursements]]/'1.) CLM Reference'!$B$5</f>
        <v>2.0596162911684486E-4</v>
      </c>
      <c r="H343" s="53">
        <v>32386.759820000003</v>
      </c>
      <c r="I343" s="54">
        <f>Table3[[#This Row],[Residential CLM $ Collected]]/'1.) CLM Reference'!$B$4</f>
        <v>3.0710369823351455E-4</v>
      </c>
      <c r="J343" s="53">
        <v>27011</v>
      </c>
      <c r="K343" s="54">
        <f>Table3[[#This Row],[Residential Incentive Disbursements]]/'1.) CLM Reference'!$B$5</f>
        <v>2.0596162911684486E-4</v>
      </c>
      <c r="L343" s="53">
        <v>0</v>
      </c>
      <c r="M343" s="54">
        <f>Table3[[#This Row],[C&amp;I CLM $ Collected]]/'1.) CLM Reference'!$B$4</f>
        <v>0</v>
      </c>
      <c r="N343" s="53">
        <v>0</v>
      </c>
      <c r="O343" s="54">
        <f>Table3[[#This Row],[C&amp;I Incentive Disbursements]]/'1.) CLM Reference'!$B$5</f>
        <v>0</v>
      </c>
    </row>
    <row r="344" spans="1:15" s="1" customFormat="1" x14ac:dyDescent="0.35">
      <c r="A344" s="89" t="s">
        <v>148</v>
      </c>
      <c r="B344" s="100">
        <v>9003514900</v>
      </c>
      <c r="C344" s="89" t="s">
        <v>50</v>
      </c>
      <c r="D344" s="56">
        <f>Table3[[#This Row],[Residential CLM $ Collected]]+Table3[[#This Row],[C&amp;I CLM $ Collected]]</f>
        <v>34207.684000000001</v>
      </c>
      <c r="E344" s="57">
        <f>Table3[[#This Row],[CLM $ Collected ]]/'1.) CLM Reference'!$B$4</f>
        <v>3.2437040083015697E-4</v>
      </c>
      <c r="F344" s="56">
        <f>Table3[[#This Row],[Residential Incentive Disbursements]]+Table3[[#This Row],[C&amp;I Incentive Disbursements]]</f>
        <v>50658.95</v>
      </c>
      <c r="G344" s="57">
        <f>Table3[[#This Row],[Incentive Disbursements]]/'1.) CLM Reference'!$B$5</f>
        <v>3.8627965907773825E-4</v>
      </c>
      <c r="H344" s="53">
        <v>34207.684000000001</v>
      </c>
      <c r="I344" s="54">
        <f>Table3[[#This Row],[Residential CLM $ Collected]]/'1.) CLM Reference'!$B$4</f>
        <v>3.2437040083015697E-4</v>
      </c>
      <c r="J344" s="53">
        <v>50658.95</v>
      </c>
      <c r="K344" s="54">
        <f>Table3[[#This Row],[Residential Incentive Disbursements]]/'1.) CLM Reference'!$B$5</f>
        <v>3.8627965907773825E-4</v>
      </c>
      <c r="L344" s="53">
        <v>0</v>
      </c>
      <c r="M344" s="54">
        <f>Table3[[#This Row],[C&amp;I CLM $ Collected]]/'1.) CLM Reference'!$B$4</f>
        <v>0</v>
      </c>
      <c r="N344" s="53">
        <v>0</v>
      </c>
      <c r="O344" s="54">
        <f>Table3[[#This Row],[C&amp;I Incentive Disbursements]]/'1.) CLM Reference'!$B$5</f>
        <v>0</v>
      </c>
    </row>
    <row r="345" spans="1:15" s="1" customFormat="1" x14ac:dyDescent="0.35">
      <c r="A345" s="89" t="s">
        <v>148</v>
      </c>
      <c r="B345" s="100">
        <v>9003515000</v>
      </c>
      <c r="C345" s="89" t="s">
        <v>50</v>
      </c>
      <c r="D345" s="56">
        <f>Table3[[#This Row],[Residential CLM $ Collected]]+Table3[[#This Row],[C&amp;I CLM $ Collected]]</f>
        <v>39567.0334</v>
      </c>
      <c r="E345" s="57">
        <f>Table3[[#This Row],[CLM $ Collected ]]/'1.) CLM Reference'!$B$4</f>
        <v>3.7518981067581804E-4</v>
      </c>
      <c r="F345" s="56">
        <f>Table3[[#This Row],[Residential Incentive Disbursements]]+Table3[[#This Row],[C&amp;I Incentive Disbursements]]</f>
        <v>71472.960000000006</v>
      </c>
      <c r="G345" s="57">
        <f>Table3[[#This Row],[Incentive Disbursements]]/'1.) CLM Reference'!$B$5</f>
        <v>5.4498860758221061E-4</v>
      </c>
      <c r="H345" s="53">
        <v>39567.0334</v>
      </c>
      <c r="I345" s="54">
        <f>Table3[[#This Row],[Residential CLM $ Collected]]/'1.) CLM Reference'!$B$4</f>
        <v>3.7518981067581804E-4</v>
      </c>
      <c r="J345" s="53">
        <v>71472.960000000006</v>
      </c>
      <c r="K345" s="54">
        <f>Table3[[#This Row],[Residential Incentive Disbursements]]/'1.) CLM Reference'!$B$5</f>
        <v>5.4498860758221061E-4</v>
      </c>
      <c r="L345" s="53">
        <v>0</v>
      </c>
      <c r="M345" s="54">
        <f>Table3[[#This Row],[C&amp;I CLM $ Collected]]/'1.) CLM Reference'!$B$4</f>
        <v>0</v>
      </c>
      <c r="N345" s="53">
        <v>0</v>
      </c>
      <c r="O345" s="54">
        <f>Table3[[#This Row],[C&amp;I Incentive Disbursements]]/'1.) CLM Reference'!$B$5</f>
        <v>0</v>
      </c>
    </row>
    <row r="346" spans="1:15" s="1" customFormat="1" x14ac:dyDescent="0.35">
      <c r="A346" s="89" t="s">
        <v>148</v>
      </c>
      <c r="B346" s="100">
        <v>9003515101</v>
      </c>
      <c r="C346" s="89" t="s">
        <v>50</v>
      </c>
      <c r="D346" s="56">
        <f>Table3[[#This Row],[Residential CLM $ Collected]]+Table3[[#This Row],[C&amp;I CLM $ Collected]]</f>
        <v>27686.606400000001</v>
      </c>
      <c r="E346" s="57">
        <f>Table3[[#This Row],[CLM $ Collected ]]/'1.) CLM Reference'!$B$4</f>
        <v>2.6253503790536623E-4</v>
      </c>
      <c r="F346" s="56">
        <f>Table3[[#This Row],[Residential Incentive Disbursements]]+Table3[[#This Row],[C&amp;I Incentive Disbursements]]</f>
        <v>20772.86</v>
      </c>
      <c r="G346" s="57">
        <f>Table3[[#This Row],[Incentive Disbursements]]/'1.) CLM Reference'!$B$5</f>
        <v>1.5839517555870356E-4</v>
      </c>
      <c r="H346" s="53">
        <v>27686.606400000001</v>
      </c>
      <c r="I346" s="54">
        <f>Table3[[#This Row],[Residential CLM $ Collected]]/'1.) CLM Reference'!$B$4</f>
        <v>2.6253503790536623E-4</v>
      </c>
      <c r="J346" s="53">
        <v>20772.86</v>
      </c>
      <c r="K346" s="54">
        <f>Table3[[#This Row],[Residential Incentive Disbursements]]/'1.) CLM Reference'!$B$5</f>
        <v>1.5839517555870356E-4</v>
      </c>
      <c r="L346" s="53">
        <v>0</v>
      </c>
      <c r="M346" s="54">
        <f>Table3[[#This Row],[C&amp;I CLM $ Collected]]/'1.) CLM Reference'!$B$4</f>
        <v>0</v>
      </c>
      <c r="N346" s="53">
        <v>0</v>
      </c>
      <c r="O346" s="54">
        <f>Table3[[#This Row],[C&amp;I Incentive Disbursements]]/'1.) CLM Reference'!$B$5</f>
        <v>0</v>
      </c>
    </row>
    <row r="347" spans="1:15" s="1" customFormat="1" x14ac:dyDescent="0.35">
      <c r="A347" s="89" t="s">
        <v>148</v>
      </c>
      <c r="B347" s="100">
        <v>9003515102</v>
      </c>
      <c r="C347" s="89" t="s">
        <v>50</v>
      </c>
      <c r="D347" s="56">
        <f>Table3[[#This Row],[Residential CLM $ Collected]]+Table3[[#This Row],[C&amp;I CLM $ Collected]]</f>
        <v>58646.429199999999</v>
      </c>
      <c r="E347" s="57">
        <f>Table3[[#This Row],[CLM $ Collected ]]/'1.) CLM Reference'!$B$4</f>
        <v>5.5610797114652433E-4</v>
      </c>
      <c r="F347" s="56">
        <f>Table3[[#This Row],[Residential Incentive Disbursements]]+Table3[[#This Row],[C&amp;I Incentive Disbursements]]</f>
        <v>33152.519999999997</v>
      </c>
      <c r="G347" s="57">
        <f>Table3[[#This Row],[Incentive Disbursements]]/'1.) CLM Reference'!$B$5</f>
        <v>2.5279134532334163E-4</v>
      </c>
      <c r="H347" s="53">
        <v>58646.429199999999</v>
      </c>
      <c r="I347" s="54">
        <f>Table3[[#This Row],[Residential CLM $ Collected]]/'1.) CLM Reference'!$B$4</f>
        <v>5.5610797114652433E-4</v>
      </c>
      <c r="J347" s="53">
        <v>33152.519999999997</v>
      </c>
      <c r="K347" s="54">
        <f>Table3[[#This Row],[Residential Incentive Disbursements]]/'1.) CLM Reference'!$B$5</f>
        <v>2.5279134532334163E-4</v>
      </c>
      <c r="L347" s="53">
        <v>0</v>
      </c>
      <c r="M347" s="54">
        <f>Table3[[#This Row],[C&amp;I CLM $ Collected]]/'1.) CLM Reference'!$B$4</f>
        <v>0</v>
      </c>
      <c r="N347" s="53">
        <v>0</v>
      </c>
      <c r="O347" s="54">
        <f>Table3[[#This Row],[C&amp;I Incentive Disbursements]]/'1.) CLM Reference'!$B$5</f>
        <v>0</v>
      </c>
    </row>
    <row r="348" spans="1:15" s="1" customFormat="1" x14ac:dyDescent="0.35">
      <c r="A348" s="89" t="s">
        <v>148</v>
      </c>
      <c r="B348" s="100">
        <v>9003515200</v>
      </c>
      <c r="C348" s="89" t="s">
        <v>50</v>
      </c>
      <c r="D348" s="56">
        <f>Table3[[#This Row],[Residential CLM $ Collected]]+Table3[[#This Row],[C&amp;I CLM $ Collected]]</f>
        <v>47526.584000000003</v>
      </c>
      <c r="E348" s="57">
        <f>Table3[[#This Row],[CLM $ Collected ]]/'1.) CLM Reference'!$B$4</f>
        <v>4.506653271869597E-4</v>
      </c>
      <c r="F348" s="56">
        <f>Table3[[#This Row],[Residential Incentive Disbursements]]+Table3[[#This Row],[C&amp;I Incentive Disbursements]]</f>
        <v>47380.41</v>
      </c>
      <c r="G348" s="57">
        <f>Table3[[#This Row],[Incentive Disbursements]]/'1.) CLM Reference'!$B$5</f>
        <v>3.6128045728866197E-4</v>
      </c>
      <c r="H348" s="53">
        <v>47526.584000000003</v>
      </c>
      <c r="I348" s="54">
        <f>Table3[[#This Row],[Residential CLM $ Collected]]/'1.) CLM Reference'!$B$4</f>
        <v>4.506653271869597E-4</v>
      </c>
      <c r="J348" s="53">
        <v>47380.41</v>
      </c>
      <c r="K348" s="54">
        <f>Table3[[#This Row],[Residential Incentive Disbursements]]/'1.) CLM Reference'!$B$5</f>
        <v>3.6128045728866197E-4</v>
      </c>
      <c r="L348" s="53">
        <v>0</v>
      </c>
      <c r="M348" s="54">
        <f>Table3[[#This Row],[C&amp;I CLM $ Collected]]/'1.) CLM Reference'!$B$4</f>
        <v>0</v>
      </c>
      <c r="N348" s="53">
        <v>0</v>
      </c>
      <c r="O348" s="54">
        <f>Table3[[#This Row],[C&amp;I Incentive Disbursements]]/'1.) CLM Reference'!$B$5</f>
        <v>0</v>
      </c>
    </row>
    <row r="349" spans="1:15" s="1" customFormat="1" x14ac:dyDescent="0.35">
      <c r="A349" s="89" t="s">
        <v>148</v>
      </c>
      <c r="B349" s="100">
        <v>9003520100</v>
      </c>
      <c r="C349" s="89" t="s">
        <v>50</v>
      </c>
      <c r="D349" s="56">
        <f>Table3[[#This Row],[Residential CLM $ Collected]]+Table3[[#This Row],[C&amp;I CLM $ Collected]]</f>
        <v>63.732500000000002</v>
      </c>
      <c r="E349" s="57">
        <f>Table3[[#This Row],[CLM $ Collected ]]/'1.) CLM Reference'!$B$4</f>
        <v>6.0433604832493135E-7</v>
      </c>
      <c r="F349" s="56">
        <f>Table3[[#This Row],[Residential Incentive Disbursements]]+Table3[[#This Row],[C&amp;I Incentive Disbursements]]</f>
        <v>0</v>
      </c>
      <c r="G349" s="57">
        <f>Table3[[#This Row],[Incentive Disbursements]]/'1.) CLM Reference'!$B$5</f>
        <v>0</v>
      </c>
      <c r="H349" s="53">
        <v>63.732500000000002</v>
      </c>
      <c r="I349" s="54">
        <f>Table3[[#This Row],[Residential CLM $ Collected]]/'1.) CLM Reference'!$B$4</f>
        <v>6.0433604832493135E-7</v>
      </c>
      <c r="J349" s="53">
        <v>0</v>
      </c>
      <c r="K349" s="54">
        <f>Table3[[#This Row],[Residential Incentive Disbursements]]/'1.) CLM Reference'!$B$5</f>
        <v>0</v>
      </c>
      <c r="L349" s="53">
        <v>0</v>
      </c>
      <c r="M349" s="54">
        <f>Table3[[#This Row],[C&amp;I CLM $ Collected]]/'1.) CLM Reference'!$B$4</f>
        <v>0</v>
      </c>
      <c r="N349" s="53">
        <v>0</v>
      </c>
      <c r="O349" s="54">
        <f>Table3[[#This Row],[C&amp;I Incentive Disbursements]]/'1.) CLM Reference'!$B$5</f>
        <v>0</v>
      </c>
    </row>
    <row r="350" spans="1:15" s="1" customFormat="1" x14ac:dyDescent="0.35">
      <c r="A350" s="92" t="s">
        <v>149</v>
      </c>
      <c r="B350" s="100">
        <v>9013881100</v>
      </c>
      <c r="C350" s="89" t="s">
        <v>50</v>
      </c>
      <c r="D350" s="56">
        <f>Table3[[#This Row],[Residential CLM $ Collected]]+Table3[[#This Row],[C&amp;I CLM $ Collected]]</f>
        <v>301594.27399999998</v>
      </c>
      <c r="E350" s="57">
        <f>Table3[[#This Row],[CLM $ Collected ]]/'1.) CLM Reference'!$B$4</f>
        <v>2.8598327658037352E-3</v>
      </c>
      <c r="F350" s="56">
        <f>Table3[[#This Row],[Residential Incentive Disbursements]]+Table3[[#This Row],[C&amp;I Incentive Disbursements]]</f>
        <v>412010.39999999997</v>
      </c>
      <c r="G350" s="57">
        <f>Table3[[#This Row],[Incentive Disbursements]]/'1.) CLM Reference'!$B$5</f>
        <v>3.141621309728736E-3</v>
      </c>
      <c r="H350" s="53">
        <v>209396.67180000001</v>
      </c>
      <c r="I350" s="54">
        <f>Table3[[#This Row],[Residential CLM $ Collected]]/'1.) CLM Reference'!$B$4</f>
        <v>1.9855796833327514E-3</v>
      </c>
      <c r="J350" s="53">
        <v>377521.22</v>
      </c>
      <c r="K350" s="54">
        <f>Table3[[#This Row],[Residential Incentive Disbursements]]/'1.) CLM Reference'!$B$5</f>
        <v>2.8786377956158153E-3</v>
      </c>
      <c r="L350" s="53">
        <v>92197.602199999994</v>
      </c>
      <c r="M350" s="54">
        <f>Table3[[#This Row],[C&amp;I CLM $ Collected]]/'1.) CLM Reference'!$B$4</f>
        <v>8.74253082470984E-4</v>
      </c>
      <c r="N350" s="53">
        <v>34489.18</v>
      </c>
      <c r="O350" s="54">
        <f>Table3[[#This Row],[C&amp;I Incentive Disbursements]]/'1.) CLM Reference'!$B$5</f>
        <v>2.629835141129208E-4</v>
      </c>
    </row>
    <row r="351" spans="1:15" s="1" customFormat="1" x14ac:dyDescent="0.35">
      <c r="A351" s="92" t="s">
        <v>149</v>
      </c>
      <c r="B351" s="100">
        <v>9013881200</v>
      </c>
      <c r="C351" s="89" t="s">
        <v>50</v>
      </c>
      <c r="D351" s="56">
        <f>Table3[[#This Row],[Residential CLM $ Collected]]+Table3[[#This Row],[C&amp;I CLM $ Collected]]</f>
        <v>2988.5799000000002</v>
      </c>
      <c r="E351" s="57">
        <f>Table3[[#This Row],[CLM $ Collected ]]/'1.) CLM Reference'!$B$4</f>
        <v>2.8338862697514119E-5</v>
      </c>
      <c r="F351" s="56">
        <f>Table3[[#This Row],[Residential Incentive Disbursements]]+Table3[[#This Row],[C&amp;I Incentive Disbursements]]</f>
        <v>0</v>
      </c>
      <c r="G351" s="57">
        <f>Table3[[#This Row],[Incentive Disbursements]]/'1.) CLM Reference'!$B$5</f>
        <v>0</v>
      </c>
      <c r="H351" s="53">
        <v>2988.5799000000002</v>
      </c>
      <c r="I351" s="54">
        <f>Table3[[#This Row],[Residential CLM $ Collected]]/'1.) CLM Reference'!$B$4</f>
        <v>2.8338862697514119E-5</v>
      </c>
      <c r="J351" s="53">
        <v>0</v>
      </c>
      <c r="K351" s="54">
        <f>Table3[[#This Row],[Residential Incentive Disbursements]]/'1.) CLM Reference'!$B$5</f>
        <v>0</v>
      </c>
      <c r="L351" s="53">
        <v>0</v>
      </c>
      <c r="M351" s="54">
        <f>Table3[[#This Row],[C&amp;I CLM $ Collected]]/'1.) CLM Reference'!$B$4</f>
        <v>0</v>
      </c>
      <c r="N351" s="53">
        <v>0</v>
      </c>
      <c r="O351" s="54">
        <f>Table3[[#This Row],[C&amp;I Incentive Disbursements]]/'1.) CLM Reference'!$B$5</f>
        <v>0</v>
      </c>
    </row>
    <row r="352" spans="1:15" s="1" customFormat="1" x14ac:dyDescent="0.35">
      <c r="A352" s="92" t="s">
        <v>149</v>
      </c>
      <c r="B352" s="100">
        <v>9013881300</v>
      </c>
      <c r="C352" s="89" t="s">
        <v>50</v>
      </c>
      <c r="D352" s="56">
        <f>Table3[[#This Row],[Residential CLM $ Collected]]+Table3[[#This Row],[C&amp;I CLM $ Collected]]</f>
        <v>3916.4620299999997</v>
      </c>
      <c r="E352" s="57">
        <f>Table3[[#This Row],[CLM $ Collected ]]/'1.) CLM Reference'!$B$4</f>
        <v>3.7137397507156294E-5</v>
      </c>
      <c r="F352" s="56">
        <f>Table3[[#This Row],[Residential Incentive Disbursements]]+Table3[[#This Row],[C&amp;I Incentive Disbursements]]</f>
        <v>22448.21</v>
      </c>
      <c r="G352" s="57">
        <f>Table3[[#This Row],[Incentive Disbursements]]/'1.) CLM Reference'!$B$5</f>
        <v>1.7116989013205909E-4</v>
      </c>
      <c r="H352" s="53">
        <v>3916.4620299999997</v>
      </c>
      <c r="I352" s="54">
        <f>Table3[[#This Row],[Residential CLM $ Collected]]/'1.) CLM Reference'!$B$4</f>
        <v>3.7137397507156294E-5</v>
      </c>
      <c r="J352" s="53">
        <v>22448.21</v>
      </c>
      <c r="K352" s="54">
        <f>Table3[[#This Row],[Residential Incentive Disbursements]]/'1.) CLM Reference'!$B$5</f>
        <v>1.7116989013205909E-4</v>
      </c>
      <c r="L352" s="53">
        <v>0</v>
      </c>
      <c r="M352" s="54">
        <f>Table3[[#This Row],[C&amp;I CLM $ Collected]]/'1.) CLM Reference'!$B$4</f>
        <v>0</v>
      </c>
      <c r="N352" s="53">
        <v>0</v>
      </c>
      <c r="O352" s="54">
        <f>Table3[[#This Row],[C&amp;I Incentive Disbursements]]/'1.) CLM Reference'!$B$5</f>
        <v>0</v>
      </c>
    </row>
    <row r="353" spans="1:15" s="1" customFormat="1" x14ac:dyDescent="0.35">
      <c r="A353" s="92" t="s">
        <v>149</v>
      </c>
      <c r="B353" s="100">
        <v>9013881500</v>
      </c>
      <c r="C353" s="89" t="s">
        <v>50</v>
      </c>
      <c r="D353" s="56">
        <f>Table3[[#This Row],[Residential CLM $ Collected]]+Table3[[#This Row],[C&amp;I CLM $ Collected]]</f>
        <v>33360.996810000004</v>
      </c>
      <c r="E353" s="57">
        <f>Table3[[#This Row],[CLM $ Collected ]]/'1.) CLM Reference'!$B$4</f>
        <v>3.1634178763324897E-4</v>
      </c>
      <c r="F353" s="56">
        <f>Table3[[#This Row],[Residential Incentive Disbursements]]+Table3[[#This Row],[C&amp;I Incentive Disbursements]]</f>
        <v>28573.61</v>
      </c>
      <c r="G353" s="57">
        <f>Table3[[#This Row],[Incentive Disbursements]]/'1.) CLM Reference'!$B$5</f>
        <v>2.1787668969491577E-4</v>
      </c>
      <c r="H353" s="53">
        <v>33360.996810000004</v>
      </c>
      <c r="I353" s="54">
        <f>Table3[[#This Row],[Residential CLM $ Collected]]/'1.) CLM Reference'!$B$4</f>
        <v>3.1634178763324897E-4</v>
      </c>
      <c r="J353" s="53">
        <v>28573.61</v>
      </c>
      <c r="K353" s="54">
        <f>Table3[[#This Row],[Residential Incentive Disbursements]]/'1.) CLM Reference'!$B$5</f>
        <v>2.1787668969491577E-4</v>
      </c>
      <c r="L353" s="53">
        <v>0</v>
      </c>
      <c r="M353" s="54">
        <f>Table3[[#This Row],[C&amp;I CLM $ Collected]]/'1.) CLM Reference'!$B$4</f>
        <v>0</v>
      </c>
      <c r="N353" s="53">
        <v>0</v>
      </c>
      <c r="O353" s="54">
        <f>Table3[[#This Row],[C&amp;I Incentive Disbursements]]/'1.) CLM Reference'!$B$5</f>
        <v>0</v>
      </c>
    </row>
    <row r="354" spans="1:15" s="1" customFormat="1" x14ac:dyDescent="0.35">
      <c r="A354" s="89" t="s">
        <v>150</v>
      </c>
      <c r="B354" s="100">
        <v>9003524100</v>
      </c>
      <c r="C354" s="89" t="s">
        <v>50</v>
      </c>
      <c r="D354" s="56">
        <f>Table3[[#This Row],[Residential CLM $ Collected]]+Table3[[#This Row],[C&amp;I CLM $ Collected]]</f>
        <v>151640.78675999999</v>
      </c>
      <c r="E354" s="57">
        <f>Table3[[#This Row],[CLM $ Collected ]]/'1.) CLM Reference'!$B$4</f>
        <v>1.4379161940206639E-3</v>
      </c>
      <c r="F354" s="56">
        <f>Table3[[#This Row],[Residential Incentive Disbursements]]+Table3[[#This Row],[C&amp;I Incentive Disbursements]]</f>
        <v>165315.58000000002</v>
      </c>
      <c r="G354" s="57">
        <f>Table3[[#This Row],[Incentive Disbursements]]/'1.) CLM Reference'!$B$5</f>
        <v>1.2605481535373033E-3</v>
      </c>
      <c r="H354" s="53">
        <v>130655.38906</v>
      </c>
      <c r="I354" s="54">
        <f>Table3[[#This Row],[Residential CLM $ Collected]]/'1.) CLM Reference'!$B$4</f>
        <v>1.2389245913290215E-3</v>
      </c>
      <c r="J354" s="53">
        <v>158930.58000000002</v>
      </c>
      <c r="K354" s="54">
        <f>Table3[[#This Row],[Residential Incentive Disbursements]]/'1.) CLM Reference'!$B$5</f>
        <v>1.2118618775049071E-3</v>
      </c>
      <c r="L354" s="53">
        <v>20985.397700000001</v>
      </c>
      <c r="M354" s="54">
        <f>Table3[[#This Row],[C&amp;I CLM $ Collected]]/'1.) CLM Reference'!$B$4</f>
        <v>1.9899160269164245E-4</v>
      </c>
      <c r="N354" s="53">
        <v>6385</v>
      </c>
      <c r="O354" s="54">
        <f>Table3[[#This Row],[C&amp;I Incentive Disbursements]]/'1.) CLM Reference'!$B$5</f>
        <v>4.8686276032396228E-5</v>
      </c>
    </row>
    <row r="355" spans="1:15" s="1" customFormat="1" x14ac:dyDescent="0.35">
      <c r="A355" s="89" t="s">
        <v>150</v>
      </c>
      <c r="B355" s="100">
        <v>9013526101</v>
      </c>
      <c r="C355" s="89" t="s">
        <v>50</v>
      </c>
      <c r="D355" s="56">
        <f>Table3[[#This Row],[Residential CLM $ Collected]]+Table3[[#This Row],[C&amp;I CLM $ Collected]]</f>
        <v>289.90469999999999</v>
      </c>
      <c r="E355" s="57">
        <f>Table3[[#This Row],[CLM $ Collected ]]/'1.) CLM Reference'!$B$4</f>
        <v>2.7489877344969162E-6</v>
      </c>
      <c r="F355" s="56">
        <f>Table3[[#This Row],[Residential Incentive Disbursements]]+Table3[[#This Row],[C&amp;I Incentive Disbursements]]</f>
        <v>0</v>
      </c>
      <c r="G355" s="57">
        <f>Table3[[#This Row],[Incentive Disbursements]]/'1.) CLM Reference'!$B$5</f>
        <v>0</v>
      </c>
      <c r="H355" s="53">
        <v>289.90469999999999</v>
      </c>
      <c r="I355" s="54">
        <f>Table3[[#This Row],[Residential CLM $ Collected]]/'1.) CLM Reference'!$B$4</f>
        <v>2.7489877344969162E-6</v>
      </c>
      <c r="J355" s="53">
        <v>0</v>
      </c>
      <c r="K355" s="54">
        <f>Table3[[#This Row],[Residential Incentive Disbursements]]/'1.) CLM Reference'!$B$5</f>
        <v>0</v>
      </c>
      <c r="L355" s="53">
        <v>0</v>
      </c>
      <c r="M355" s="54">
        <f>Table3[[#This Row],[C&amp;I CLM $ Collected]]/'1.) CLM Reference'!$B$4</f>
        <v>0</v>
      </c>
      <c r="N355" s="53">
        <v>0</v>
      </c>
      <c r="O355" s="54">
        <f>Table3[[#This Row],[C&amp;I Incentive Disbursements]]/'1.) CLM Reference'!$B$5</f>
        <v>0</v>
      </c>
    </row>
    <row r="356" spans="1:15" s="1" customFormat="1" x14ac:dyDescent="0.35">
      <c r="A356" s="89" t="s">
        <v>150</v>
      </c>
      <c r="B356" s="100">
        <v>9013526102</v>
      </c>
      <c r="C356" s="89" t="s">
        <v>50</v>
      </c>
      <c r="D356" s="56">
        <f>Table3[[#This Row],[Residential CLM $ Collected]]+Table3[[#This Row],[C&amp;I CLM $ Collected]]</f>
        <v>315.10090000000002</v>
      </c>
      <c r="E356" s="57">
        <f>Table3[[#This Row],[CLM $ Collected ]]/'1.) CLM Reference'!$B$4</f>
        <v>2.98790778220891E-6</v>
      </c>
      <c r="F356" s="56">
        <f>Table3[[#This Row],[Residential Incentive Disbursements]]+Table3[[#This Row],[C&amp;I Incentive Disbursements]]</f>
        <v>1314.08</v>
      </c>
      <c r="G356" s="57">
        <f>Table3[[#This Row],[Incentive Disbursements]]/'1.) CLM Reference'!$B$5</f>
        <v>1.0019993987259394E-5</v>
      </c>
      <c r="H356" s="53">
        <v>315.10090000000002</v>
      </c>
      <c r="I356" s="54">
        <f>Table3[[#This Row],[Residential CLM $ Collected]]/'1.) CLM Reference'!$B$4</f>
        <v>2.98790778220891E-6</v>
      </c>
      <c r="J356" s="53">
        <v>1314.08</v>
      </c>
      <c r="K356" s="54">
        <f>Table3[[#This Row],[Residential Incentive Disbursements]]/'1.) CLM Reference'!$B$5</f>
        <v>1.0019993987259394E-5</v>
      </c>
      <c r="L356" s="53">
        <v>0</v>
      </c>
      <c r="M356" s="54">
        <f>Table3[[#This Row],[C&amp;I CLM $ Collected]]/'1.) CLM Reference'!$B$4</f>
        <v>0</v>
      </c>
      <c r="N356" s="53">
        <v>0</v>
      </c>
      <c r="O356" s="54">
        <f>Table3[[#This Row],[C&amp;I Incentive Disbursements]]/'1.) CLM Reference'!$B$5</f>
        <v>0</v>
      </c>
    </row>
    <row r="357" spans="1:15" s="1" customFormat="1" x14ac:dyDescent="0.35">
      <c r="A357" s="89" t="s">
        <v>151</v>
      </c>
      <c r="B357" s="100">
        <v>9003430301</v>
      </c>
      <c r="C357" s="89" t="s">
        <v>50</v>
      </c>
      <c r="D357" s="56">
        <f>Table3[[#This Row],[Residential CLM $ Collected]]+Table3[[#This Row],[C&amp;I CLM $ Collected]]</f>
        <v>1675.7858000000001</v>
      </c>
      <c r="E357" s="57">
        <f>Table3[[#This Row],[CLM $ Collected ]]/'1.) CLM Reference'!$B$4</f>
        <v>1.5890444721469169E-5</v>
      </c>
      <c r="F357" s="56">
        <f>Table3[[#This Row],[Residential Incentive Disbursements]]+Table3[[#This Row],[C&amp;I Incentive Disbursements]]</f>
        <v>105817.75</v>
      </c>
      <c r="G357" s="57">
        <f>Table3[[#This Row],[Incentive Disbursements]]/'1.) CLM Reference'!$B$5</f>
        <v>8.0687113322272443E-4</v>
      </c>
      <c r="H357" s="53">
        <v>1675.7858000000001</v>
      </c>
      <c r="I357" s="54">
        <f>Table3[[#This Row],[Residential CLM $ Collected]]/'1.) CLM Reference'!$B$4</f>
        <v>1.5890444721469169E-5</v>
      </c>
      <c r="J357" s="53">
        <v>105817.75</v>
      </c>
      <c r="K357" s="54">
        <f>Table3[[#This Row],[Residential Incentive Disbursements]]/'1.) CLM Reference'!$B$5</f>
        <v>8.0687113322272443E-4</v>
      </c>
      <c r="L357" s="53">
        <v>0</v>
      </c>
      <c r="M357" s="54">
        <f>Table3[[#This Row],[C&amp;I CLM $ Collected]]/'1.) CLM Reference'!$B$4</f>
        <v>0</v>
      </c>
      <c r="N357" s="53">
        <v>0</v>
      </c>
      <c r="O357" s="54">
        <f>Table3[[#This Row],[C&amp;I Incentive Disbursements]]/'1.) CLM Reference'!$B$5</f>
        <v>0</v>
      </c>
    </row>
    <row r="358" spans="1:15" s="1" customFormat="1" x14ac:dyDescent="0.35">
      <c r="A358" s="89" t="s">
        <v>151</v>
      </c>
      <c r="B358" s="100">
        <v>9009170100</v>
      </c>
      <c r="C358" s="89" t="s">
        <v>56</v>
      </c>
      <c r="D358" s="56">
        <f>Table3[[#This Row],[Residential CLM $ Collected]]+Table3[[#This Row],[C&amp;I CLM $ Collected]]</f>
        <v>15548.946550000001</v>
      </c>
      <c r="E358" s="57">
        <f>Table3[[#This Row],[CLM $ Collected ]]/'1.) CLM Reference'!$B$4</f>
        <v>1.4744108443325734E-4</v>
      </c>
      <c r="F358" s="56">
        <f>Table3[[#This Row],[Residential Incentive Disbursements]]+Table3[[#This Row],[C&amp;I Incentive Disbursements]]</f>
        <v>3485.4</v>
      </c>
      <c r="G358" s="57">
        <f>Table3[[#This Row],[Incentive Disbursements]]/'1.) CLM Reference'!$B$5</f>
        <v>2.6576530381098481E-5</v>
      </c>
      <c r="H358" s="53">
        <v>15548.946550000001</v>
      </c>
      <c r="I358" s="54">
        <f>Table3[[#This Row],[Residential CLM $ Collected]]/'1.) CLM Reference'!$B$4</f>
        <v>1.4744108443325734E-4</v>
      </c>
      <c r="J358" s="53">
        <v>3485.4</v>
      </c>
      <c r="K358" s="54">
        <f>Table3[[#This Row],[Residential Incentive Disbursements]]/'1.) CLM Reference'!$B$5</f>
        <v>2.6576530381098481E-5</v>
      </c>
      <c r="L358" s="53">
        <v>0</v>
      </c>
      <c r="M358" s="54">
        <f>Table3[[#This Row],[C&amp;I CLM $ Collected]]/'1.) CLM Reference'!$B$4</f>
        <v>0</v>
      </c>
      <c r="N358" s="53">
        <v>0</v>
      </c>
      <c r="O358" s="54">
        <f>Table3[[#This Row],[C&amp;I Incentive Disbursements]]/'1.) CLM Reference'!$B$5</f>
        <v>0</v>
      </c>
    </row>
    <row r="359" spans="1:15" s="1" customFormat="1" x14ac:dyDescent="0.35">
      <c r="A359" s="89" t="s">
        <v>151</v>
      </c>
      <c r="B359" s="100">
        <v>9009170200</v>
      </c>
      <c r="C359" s="89" t="s">
        <v>56</v>
      </c>
      <c r="D359" s="56">
        <f>Table3[[#This Row],[Residential CLM $ Collected]]+Table3[[#This Row],[C&amp;I CLM $ Collected]]</f>
        <v>23970.6757</v>
      </c>
      <c r="E359" s="57">
        <f>Table3[[#This Row],[CLM $ Collected ]]/'1.) CLM Reference'!$B$4</f>
        <v>2.2729915550490654E-4</v>
      </c>
      <c r="F359" s="56">
        <f>Table3[[#This Row],[Residential Incentive Disbursements]]+Table3[[#This Row],[C&amp;I Incentive Disbursements]]</f>
        <v>23525.759999999998</v>
      </c>
      <c r="G359" s="57">
        <f>Table3[[#This Row],[Incentive Disbursements]]/'1.) CLM Reference'!$B$5</f>
        <v>1.7938631875206041E-4</v>
      </c>
      <c r="H359" s="53">
        <v>23771.6077</v>
      </c>
      <c r="I359" s="54">
        <f>Table3[[#This Row],[Residential CLM $ Collected]]/'1.) CLM Reference'!$B$4</f>
        <v>2.2541151625541929E-4</v>
      </c>
      <c r="J359" s="53">
        <v>23525.759999999998</v>
      </c>
      <c r="K359" s="54">
        <f>Table3[[#This Row],[Residential Incentive Disbursements]]/'1.) CLM Reference'!$B$5</f>
        <v>1.7938631875206041E-4</v>
      </c>
      <c r="L359" s="53">
        <v>199.06800000000001</v>
      </c>
      <c r="M359" s="54">
        <f>Table3[[#This Row],[C&amp;I CLM $ Collected]]/'1.) CLM Reference'!$B$4</f>
        <v>1.88763924948727E-6</v>
      </c>
      <c r="N359" s="53">
        <v>0</v>
      </c>
      <c r="O359" s="54">
        <f>Table3[[#This Row],[C&amp;I Incentive Disbursements]]/'1.) CLM Reference'!$B$5</f>
        <v>0</v>
      </c>
    </row>
    <row r="360" spans="1:15" s="1" customFormat="1" x14ac:dyDescent="0.35">
      <c r="A360" s="89" t="s">
        <v>151</v>
      </c>
      <c r="B360" s="100">
        <v>9009170300</v>
      </c>
      <c r="C360" s="89" t="s">
        <v>50</v>
      </c>
      <c r="D360" s="56">
        <f>Table3[[#This Row],[Residential CLM $ Collected]]+Table3[[#This Row],[C&amp;I CLM $ Collected]]</f>
        <v>23211.832300000002</v>
      </c>
      <c r="E360" s="57">
        <f>Table3[[#This Row],[CLM $ Collected ]]/'1.) CLM Reference'!$B$4</f>
        <v>2.2010351087063904E-4</v>
      </c>
      <c r="F360" s="56">
        <f>Table3[[#This Row],[Residential Incentive Disbursements]]+Table3[[#This Row],[C&amp;I Incentive Disbursements]]</f>
        <v>20108.330000000002</v>
      </c>
      <c r="G360" s="57">
        <f>Table3[[#This Row],[Incentive Disbursements]]/'1.) CLM Reference'!$B$5</f>
        <v>1.5332806655137261E-4</v>
      </c>
      <c r="H360" s="53">
        <v>23211.832300000002</v>
      </c>
      <c r="I360" s="54">
        <f>Table3[[#This Row],[Residential CLM $ Collected]]/'1.) CLM Reference'!$B$4</f>
        <v>2.2010351087063904E-4</v>
      </c>
      <c r="J360" s="53">
        <v>20108.330000000002</v>
      </c>
      <c r="K360" s="54">
        <f>Table3[[#This Row],[Residential Incentive Disbursements]]/'1.) CLM Reference'!$B$5</f>
        <v>1.5332806655137261E-4</v>
      </c>
      <c r="L360" s="53">
        <v>0</v>
      </c>
      <c r="M360" s="54">
        <f>Table3[[#This Row],[C&amp;I CLM $ Collected]]/'1.) CLM Reference'!$B$4</f>
        <v>0</v>
      </c>
      <c r="N360" s="53">
        <v>0</v>
      </c>
      <c r="O360" s="54">
        <f>Table3[[#This Row],[C&amp;I Incentive Disbursements]]/'1.) CLM Reference'!$B$5</f>
        <v>0</v>
      </c>
    </row>
    <row r="361" spans="1:15" s="1" customFormat="1" x14ac:dyDescent="0.35">
      <c r="A361" s="89" t="s">
        <v>151</v>
      </c>
      <c r="B361" s="100">
        <v>9009170400</v>
      </c>
      <c r="C361" s="89" t="s">
        <v>50</v>
      </c>
      <c r="D361" s="56">
        <f>Table3[[#This Row],[Residential CLM $ Collected]]+Table3[[#This Row],[C&amp;I CLM $ Collected]]</f>
        <v>18690.49452</v>
      </c>
      <c r="E361" s="57">
        <f>Table3[[#This Row],[CLM $ Collected ]]/'1.) CLM Reference'!$B$4</f>
        <v>1.7723044913435976E-4</v>
      </c>
      <c r="F361" s="56">
        <f>Table3[[#This Row],[Residential Incentive Disbursements]]+Table3[[#This Row],[C&amp;I Incentive Disbursements]]</f>
        <v>8484.07</v>
      </c>
      <c r="G361" s="57">
        <f>Table3[[#This Row],[Incentive Disbursements]]/'1.) CLM Reference'!$B$5</f>
        <v>6.4691898809423937E-5</v>
      </c>
      <c r="H361" s="53">
        <v>18690.49452</v>
      </c>
      <c r="I361" s="54">
        <f>Table3[[#This Row],[Residential CLM $ Collected]]/'1.) CLM Reference'!$B$4</f>
        <v>1.7723044913435976E-4</v>
      </c>
      <c r="J361" s="53">
        <v>8484.07</v>
      </c>
      <c r="K361" s="54">
        <f>Table3[[#This Row],[Residential Incentive Disbursements]]/'1.) CLM Reference'!$B$5</f>
        <v>6.4691898809423937E-5</v>
      </c>
      <c r="L361" s="53">
        <v>0</v>
      </c>
      <c r="M361" s="54">
        <f>Table3[[#This Row],[C&amp;I CLM $ Collected]]/'1.) CLM Reference'!$B$4</f>
        <v>0</v>
      </c>
      <c r="N361" s="53">
        <v>0</v>
      </c>
      <c r="O361" s="54">
        <f>Table3[[#This Row],[C&amp;I Incentive Disbursements]]/'1.) CLM Reference'!$B$5</f>
        <v>0</v>
      </c>
    </row>
    <row r="362" spans="1:15" s="1" customFormat="1" x14ac:dyDescent="0.35">
      <c r="A362" s="89" t="s">
        <v>151</v>
      </c>
      <c r="B362" s="100">
        <v>9009170500</v>
      </c>
      <c r="C362" s="89" t="s">
        <v>50</v>
      </c>
      <c r="D362" s="56">
        <f>Table3[[#This Row],[Residential CLM $ Collected]]+Table3[[#This Row],[C&amp;I CLM $ Collected]]</f>
        <v>70821.181100000002</v>
      </c>
      <c r="E362" s="57">
        <f>Table3[[#This Row],[CLM $ Collected ]]/'1.) CLM Reference'!$B$4</f>
        <v>6.7155364568592657E-4</v>
      </c>
      <c r="F362" s="56">
        <f>Table3[[#This Row],[Residential Incentive Disbursements]]+Table3[[#This Row],[C&amp;I Incentive Disbursements]]</f>
        <v>100579.44</v>
      </c>
      <c r="G362" s="57">
        <f>Table3[[#This Row],[Incentive Disbursements]]/'1.) CLM Reference'!$B$5</f>
        <v>7.6692848536003672E-4</v>
      </c>
      <c r="H362" s="53">
        <v>70821.181100000002</v>
      </c>
      <c r="I362" s="54">
        <f>Table3[[#This Row],[Residential CLM $ Collected]]/'1.) CLM Reference'!$B$4</f>
        <v>6.7155364568592657E-4</v>
      </c>
      <c r="J362" s="53">
        <v>100579.44</v>
      </c>
      <c r="K362" s="54">
        <f>Table3[[#This Row],[Residential Incentive Disbursements]]/'1.) CLM Reference'!$B$5</f>
        <v>7.6692848536003672E-4</v>
      </c>
      <c r="L362" s="53">
        <v>0</v>
      </c>
      <c r="M362" s="54">
        <f>Table3[[#This Row],[C&amp;I CLM $ Collected]]/'1.) CLM Reference'!$B$4</f>
        <v>0</v>
      </c>
      <c r="N362" s="53">
        <v>0</v>
      </c>
      <c r="O362" s="54">
        <f>Table3[[#This Row],[C&amp;I Incentive Disbursements]]/'1.) CLM Reference'!$B$5</f>
        <v>0</v>
      </c>
    </row>
    <row r="363" spans="1:15" s="1" customFormat="1" x14ac:dyDescent="0.35">
      <c r="A363" s="89" t="s">
        <v>151</v>
      </c>
      <c r="B363" s="100">
        <v>9009170600</v>
      </c>
      <c r="C363" s="89" t="s">
        <v>50</v>
      </c>
      <c r="D363" s="56">
        <f>Table3[[#This Row],[Residential CLM $ Collected]]+Table3[[#This Row],[C&amp;I CLM $ Collected]]</f>
        <v>26927.59923</v>
      </c>
      <c r="E363" s="57">
        <f>Table3[[#This Row],[CLM $ Collected ]]/'1.) CLM Reference'!$B$4</f>
        <v>2.5533784034104519E-4</v>
      </c>
      <c r="F363" s="56">
        <f>Table3[[#This Row],[Residential Incentive Disbursements]]+Table3[[#This Row],[C&amp;I Incentive Disbursements]]</f>
        <v>8769.1200000000008</v>
      </c>
      <c r="G363" s="57">
        <f>Table3[[#This Row],[Incentive Disbursements]]/'1.) CLM Reference'!$B$5</f>
        <v>6.6865434123916439E-5</v>
      </c>
      <c r="H363" s="53">
        <v>26927.59923</v>
      </c>
      <c r="I363" s="54">
        <f>Table3[[#This Row],[Residential CLM $ Collected]]/'1.) CLM Reference'!$B$4</f>
        <v>2.5533784034104519E-4</v>
      </c>
      <c r="J363" s="53">
        <v>8769.1200000000008</v>
      </c>
      <c r="K363" s="54">
        <f>Table3[[#This Row],[Residential Incentive Disbursements]]/'1.) CLM Reference'!$B$5</f>
        <v>6.6865434123916439E-5</v>
      </c>
      <c r="L363" s="53">
        <v>0</v>
      </c>
      <c r="M363" s="54">
        <f>Table3[[#This Row],[C&amp;I CLM $ Collected]]/'1.) CLM Reference'!$B$4</f>
        <v>0</v>
      </c>
      <c r="N363" s="53">
        <v>0</v>
      </c>
      <c r="O363" s="54">
        <f>Table3[[#This Row],[C&amp;I Incentive Disbursements]]/'1.) CLM Reference'!$B$5</f>
        <v>0</v>
      </c>
    </row>
    <row r="364" spans="1:15" s="1" customFormat="1" x14ac:dyDescent="0.35">
      <c r="A364" s="89" t="s">
        <v>151</v>
      </c>
      <c r="B364" s="100">
        <v>9009170700</v>
      </c>
      <c r="C364" s="89" t="s">
        <v>50</v>
      </c>
      <c r="D364" s="56">
        <f>Table3[[#This Row],[Residential CLM $ Collected]]+Table3[[#This Row],[C&amp;I CLM $ Collected]]</f>
        <v>31524.020520000002</v>
      </c>
      <c r="E364" s="57">
        <f>Table3[[#This Row],[CLM $ Collected ]]/'1.) CLM Reference'!$B$4</f>
        <v>2.9892287276304626E-4</v>
      </c>
      <c r="F364" s="56">
        <f>Table3[[#This Row],[Residential Incentive Disbursements]]+Table3[[#This Row],[C&amp;I Incentive Disbursements]]</f>
        <v>63253.97</v>
      </c>
      <c r="G364" s="57">
        <f>Table3[[#This Row],[Incentive Disbursements]]/'1.) CLM Reference'!$B$5</f>
        <v>4.8231797080108222E-4</v>
      </c>
      <c r="H364" s="53">
        <v>31524.020520000002</v>
      </c>
      <c r="I364" s="54">
        <f>Table3[[#This Row],[Residential CLM $ Collected]]/'1.) CLM Reference'!$B$4</f>
        <v>2.9892287276304626E-4</v>
      </c>
      <c r="J364" s="53">
        <v>63253.97</v>
      </c>
      <c r="K364" s="54">
        <f>Table3[[#This Row],[Residential Incentive Disbursements]]/'1.) CLM Reference'!$B$5</f>
        <v>4.8231797080108222E-4</v>
      </c>
      <c r="L364" s="53">
        <v>0</v>
      </c>
      <c r="M364" s="54">
        <f>Table3[[#This Row],[C&amp;I CLM $ Collected]]/'1.) CLM Reference'!$B$4</f>
        <v>0</v>
      </c>
      <c r="N364" s="53">
        <v>0</v>
      </c>
      <c r="O364" s="54">
        <f>Table3[[#This Row],[C&amp;I Incentive Disbursements]]/'1.) CLM Reference'!$B$5</f>
        <v>0</v>
      </c>
    </row>
    <row r="365" spans="1:15" s="1" customFormat="1" x14ac:dyDescent="0.35">
      <c r="A365" s="89" t="s">
        <v>151</v>
      </c>
      <c r="B365" s="100">
        <v>9009170800</v>
      </c>
      <c r="C365" s="89" t="s">
        <v>50</v>
      </c>
      <c r="D365" s="56">
        <f>Table3[[#This Row],[Residential CLM $ Collected]]+Table3[[#This Row],[C&amp;I CLM $ Collected]]</f>
        <v>618931.53815000004</v>
      </c>
      <c r="E365" s="57">
        <f>Table3[[#This Row],[CLM $ Collected ]]/'1.) CLM Reference'!$B$4</f>
        <v>5.8689466119992541E-3</v>
      </c>
      <c r="F365" s="56">
        <f>Table3[[#This Row],[Residential Incentive Disbursements]]+Table3[[#This Row],[C&amp;I Incentive Disbursements]]</f>
        <v>860407.94</v>
      </c>
      <c r="G365" s="57">
        <f>Table3[[#This Row],[Incentive Disbursements]]/'1.) CLM Reference'!$B$5</f>
        <v>6.5606982720916845E-3</v>
      </c>
      <c r="H365" s="53">
        <v>297168.24135000003</v>
      </c>
      <c r="I365" s="54">
        <f>Table3[[#This Row],[Residential CLM $ Collected]]/'1.) CLM Reference'!$B$4</f>
        <v>2.8178634239223077E-3</v>
      </c>
      <c r="J365" s="53">
        <v>380710.12</v>
      </c>
      <c r="K365" s="54">
        <f>Table3[[#This Row],[Residential Incentive Disbursements]]/'1.) CLM Reference'!$B$5</f>
        <v>2.9029534832649478E-3</v>
      </c>
      <c r="L365" s="53">
        <v>321763.29680000001</v>
      </c>
      <c r="M365" s="54">
        <f>Table3[[#This Row],[C&amp;I CLM $ Collected]]/'1.) CLM Reference'!$B$4</f>
        <v>3.0510831880769468E-3</v>
      </c>
      <c r="N365" s="53">
        <v>479697.82</v>
      </c>
      <c r="O365" s="54">
        <f>Table3[[#This Row],[C&amp;I Incentive Disbursements]]/'1.) CLM Reference'!$B$5</f>
        <v>3.6577447888267375E-3</v>
      </c>
    </row>
    <row r="366" spans="1:15" s="1" customFormat="1" x14ac:dyDescent="0.35">
      <c r="A366" s="89" t="s">
        <v>151</v>
      </c>
      <c r="B366" s="100">
        <v>9009170900</v>
      </c>
      <c r="C366" s="89" t="s">
        <v>50</v>
      </c>
      <c r="D366" s="56">
        <f>Table3[[#This Row],[Residential CLM $ Collected]]+Table3[[#This Row],[C&amp;I CLM $ Collected]]</f>
        <v>20298.861669999998</v>
      </c>
      <c r="E366" s="57">
        <f>Table3[[#This Row],[CLM $ Collected ]]/'1.) CLM Reference'!$B$4</f>
        <v>1.924816043171414E-4</v>
      </c>
      <c r="F366" s="56">
        <f>Table3[[#This Row],[Residential Incentive Disbursements]]+Table3[[#This Row],[C&amp;I Incentive Disbursements]]</f>
        <v>21446.09</v>
      </c>
      <c r="G366" s="57">
        <f>Table3[[#This Row],[Incentive Disbursements]]/'1.) CLM Reference'!$B$5</f>
        <v>1.6352862295311078E-4</v>
      </c>
      <c r="H366" s="53">
        <v>20298.861669999998</v>
      </c>
      <c r="I366" s="54">
        <f>Table3[[#This Row],[Residential CLM $ Collected]]/'1.) CLM Reference'!$B$4</f>
        <v>1.924816043171414E-4</v>
      </c>
      <c r="J366" s="53">
        <v>21446.09</v>
      </c>
      <c r="K366" s="54">
        <f>Table3[[#This Row],[Residential Incentive Disbursements]]/'1.) CLM Reference'!$B$5</f>
        <v>1.6352862295311078E-4</v>
      </c>
      <c r="L366" s="53">
        <v>0</v>
      </c>
      <c r="M366" s="54">
        <f>Table3[[#This Row],[C&amp;I CLM $ Collected]]/'1.) CLM Reference'!$B$4</f>
        <v>0</v>
      </c>
      <c r="N366" s="53">
        <v>0</v>
      </c>
      <c r="O366" s="54">
        <f>Table3[[#This Row],[C&amp;I Incentive Disbursements]]/'1.) CLM Reference'!$B$5</f>
        <v>0</v>
      </c>
    </row>
    <row r="367" spans="1:15" s="1" customFormat="1" x14ac:dyDescent="0.35">
      <c r="A367" s="89" t="s">
        <v>151</v>
      </c>
      <c r="B367" s="100">
        <v>9009171000</v>
      </c>
      <c r="C367" s="89" t="s">
        <v>50</v>
      </c>
      <c r="D367" s="56">
        <f>Table3[[#This Row],[Residential CLM $ Collected]]+Table3[[#This Row],[C&amp;I CLM $ Collected]]</f>
        <v>16480.270499999999</v>
      </c>
      <c r="E367" s="57">
        <f>Table3[[#This Row],[CLM $ Collected ]]/'1.) CLM Reference'!$B$4</f>
        <v>1.5627225590234087E-4</v>
      </c>
      <c r="F367" s="56">
        <f>Table3[[#This Row],[Residential Incentive Disbursements]]+Table3[[#This Row],[C&amp;I Incentive Disbursements]]</f>
        <v>42913.89</v>
      </c>
      <c r="G367" s="57">
        <f>Table3[[#This Row],[Incentive Disbursements]]/'1.) CLM Reference'!$B$5</f>
        <v>3.2722278686983367E-4</v>
      </c>
      <c r="H367" s="53">
        <v>16480.270499999999</v>
      </c>
      <c r="I367" s="54">
        <f>Table3[[#This Row],[Residential CLM $ Collected]]/'1.) CLM Reference'!$B$4</f>
        <v>1.5627225590234087E-4</v>
      </c>
      <c r="J367" s="53">
        <v>42913.89</v>
      </c>
      <c r="K367" s="54">
        <f>Table3[[#This Row],[Residential Incentive Disbursements]]/'1.) CLM Reference'!$B$5</f>
        <v>3.2722278686983367E-4</v>
      </c>
      <c r="L367" s="53">
        <v>0</v>
      </c>
      <c r="M367" s="54">
        <f>Table3[[#This Row],[C&amp;I CLM $ Collected]]/'1.) CLM Reference'!$B$4</f>
        <v>0</v>
      </c>
      <c r="N367" s="53">
        <v>0</v>
      </c>
      <c r="O367" s="54">
        <f>Table3[[#This Row],[C&amp;I Incentive Disbursements]]/'1.) CLM Reference'!$B$5</f>
        <v>0</v>
      </c>
    </row>
    <row r="368" spans="1:15" s="1" customFormat="1" x14ac:dyDescent="0.35">
      <c r="A368" s="89" t="s">
        <v>151</v>
      </c>
      <c r="B368" s="100">
        <v>9009171100</v>
      </c>
      <c r="C368" s="89" t="s">
        <v>50</v>
      </c>
      <c r="D368" s="56">
        <f>Table3[[#This Row],[Residential CLM $ Collected]]+Table3[[#This Row],[C&amp;I CLM $ Collected]]</f>
        <v>78306.797220000008</v>
      </c>
      <c r="E368" s="57">
        <f>Table3[[#This Row],[CLM $ Collected ]]/'1.) CLM Reference'!$B$4</f>
        <v>7.4253513339217069E-4</v>
      </c>
      <c r="F368" s="56">
        <f>Table3[[#This Row],[Residential Incentive Disbursements]]+Table3[[#This Row],[C&amp;I Incentive Disbursements]]</f>
        <v>109705.53</v>
      </c>
      <c r="G368" s="57">
        <f>Table3[[#This Row],[Incentive Disbursements]]/'1.) CLM Reference'!$B$5</f>
        <v>8.3651585213160922E-4</v>
      </c>
      <c r="H368" s="53">
        <v>78306.797220000008</v>
      </c>
      <c r="I368" s="54">
        <f>Table3[[#This Row],[Residential CLM $ Collected]]/'1.) CLM Reference'!$B$4</f>
        <v>7.4253513339217069E-4</v>
      </c>
      <c r="J368" s="53">
        <v>109705.53</v>
      </c>
      <c r="K368" s="54">
        <f>Table3[[#This Row],[Residential Incentive Disbursements]]/'1.) CLM Reference'!$B$5</f>
        <v>8.3651585213160922E-4</v>
      </c>
      <c r="L368" s="53">
        <v>0</v>
      </c>
      <c r="M368" s="54">
        <f>Table3[[#This Row],[C&amp;I CLM $ Collected]]/'1.) CLM Reference'!$B$4</f>
        <v>0</v>
      </c>
      <c r="N368" s="53">
        <v>0</v>
      </c>
      <c r="O368" s="54">
        <f>Table3[[#This Row],[C&amp;I Incentive Disbursements]]/'1.) CLM Reference'!$B$5</f>
        <v>0</v>
      </c>
    </row>
    <row r="369" spans="1:15" s="1" customFormat="1" x14ac:dyDescent="0.35">
      <c r="A369" s="89" t="s">
        <v>151</v>
      </c>
      <c r="B369" s="100">
        <v>9009171200</v>
      </c>
      <c r="C369" s="89" t="s">
        <v>50</v>
      </c>
      <c r="D369" s="56">
        <f>Table3[[#This Row],[Residential CLM $ Collected]]+Table3[[#This Row],[C&amp;I CLM $ Collected]]</f>
        <v>102033.97555</v>
      </c>
      <c r="E369" s="57">
        <f>Table3[[#This Row],[CLM $ Collected ]]/'1.) CLM Reference'!$B$4</f>
        <v>9.6752535329336939E-4</v>
      </c>
      <c r="F369" s="56">
        <f>Table3[[#This Row],[Residential Incentive Disbursements]]+Table3[[#This Row],[C&amp;I Incentive Disbursements]]</f>
        <v>208370</v>
      </c>
      <c r="G369" s="57">
        <f>Table3[[#This Row],[Incentive Disbursements]]/'1.) CLM Reference'!$B$5</f>
        <v>1.5888424959859674E-3</v>
      </c>
      <c r="H369" s="53">
        <v>102033.97555</v>
      </c>
      <c r="I369" s="54">
        <f>Table3[[#This Row],[Residential CLM $ Collected]]/'1.) CLM Reference'!$B$4</f>
        <v>9.6752535329336939E-4</v>
      </c>
      <c r="J369" s="53">
        <v>208370</v>
      </c>
      <c r="K369" s="54">
        <f>Table3[[#This Row],[Residential Incentive Disbursements]]/'1.) CLM Reference'!$B$5</f>
        <v>1.5888424959859674E-3</v>
      </c>
      <c r="L369" s="53">
        <v>0</v>
      </c>
      <c r="M369" s="54">
        <f>Table3[[#This Row],[C&amp;I CLM $ Collected]]/'1.) CLM Reference'!$B$4</f>
        <v>0</v>
      </c>
      <c r="N369" s="53">
        <v>0</v>
      </c>
      <c r="O369" s="54">
        <f>Table3[[#This Row],[C&amp;I Incentive Disbursements]]/'1.) CLM Reference'!$B$5</f>
        <v>0</v>
      </c>
    </row>
    <row r="370" spans="1:15" s="1" customFormat="1" x14ac:dyDescent="0.35">
      <c r="A370" s="89" t="s">
        <v>151</v>
      </c>
      <c r="B370" s="100">
        <v>9009171300</v>
      </c>
      <c r="C370" s="89" t="s">
        <v>50</v>
      </c>
      <c r="D370" s="56">
        <f>Table3[[#This Row],[Residential CLM $ Collected]]+Table3[[#This Row],[C&amp;I CLM $ Collected]]</f>
        <v>39359.373570000003</v>
      </c>
      <c r="E370" s="57">
        <f>Table3[[#This Row],[CLM $ Collected ]]/'1.) CLM Reference'!$B$4</f>
        <v>3.7322070039365389E-4</v>
      </c>
      <c r="F370" s="56">
        <f>Table3[[#This Row],[Residential Incentive Disbursements]]+Table3[[#This Row],[C&amp;I Incentive Disbursements]]</f>
        <v>91641.94</v>
      </c>
      <c r="G370" s="57">
        <f>Table3[[#This Row],[Incentive Disbursements]]/'1.) CLM Reference'!$B$5</f>
        <v>6.987791365676262E-4</v>
      </c>
      <c r="H370" s="53">
        <v>39359.373570000003</v>
      </c>
      <c r="I370" s="54">
        <f>Table3[[#This Row],[Residential CLM $ Collected]]/'1.) CLM Reference'!$B$4</f>
        <v>3.7322070039365389E-4</v>
      </c>
      <c r="J370" s="53">
        <v>91641.94</v>
      </c>
      <c r="K370" s="54">
        <f>Table3[[#This Row],[Residential Incentive Disbursements]]/'1.) CLM Reference'!$B$5</f>
        <v>6.987791365676262E-4</v>
      </c>
      <c r="L370" s="53">
        <v>0</v>
      </c>
      <c r="M370" s="54">
        <f>Table3[[#This Row],[C&amp;I CLM $ Collected]]/'1.) CLM Reference'!$B$4</f>
        <v>0</v>
      </c>
      <c r="N370" s="53">
        <v>0</v>
      </c>
      <c r="O370" s="54">
        <f>Table3[[#This Row],[C&amp;I Incentive Disbursements]]/'1.) CLM Reference'!$B$5</f>
        <v>0</v>
      </c>
    </row>
    <row r="371" spans="1:15" s="1" customFormat="1" x14ac:dyDescent="0.35">
      <c r="A371" s="89" t="s">
        <v>151</v>
      </c>
      <c r="B371" s="100">
        <v>9009171400</v>
      </c>
      <c r="C371" s="89" t="s">
        <v>50</v>
      </c>
      <c r="D371" s="56">
        <f>Table3[[#This Row],[Residential CLM $ Collected]]+Table3[[#This Row],[C&amp;I CLM $ Collected]]</f>
        <v>19668.559699999998</v>
      </c>
      <c r="E371" s="57">
        <f>Table3[[#This Row],[CLM $ Collected ]]/'1.) CLM Reference'!$B$4</f>
        <v>1.8650483890230251E-4</v>
      </c>
      <c r="F371" s="56">
        <f>Table3[[#This Row],[Residential Incentive Disbursements]]+Table3[[#This Row],[C&amp;I Incentive Disbursements]]</f>
        <v>12368.17</v>
      </c>
      <c r="G371" s="57">
        <f>Table3[[#This Row],[Incentive Disbursements]]/'1.) CLM Reference'!$B$5</f>
        <v>9.430855734308567E-5</v>
      </c>
      <c r="H371" s="53">
        <v>19667.4149</v>
      </c>
      <c r="I371" s="54">
        <f>Table3[[#This Row],[Residential CLM $ Collected]]/'1.) CLM Reference'!$B$4</f>
        <v>1.8649398346891891E-4</v>
      </c>
      <c r="J371" s="53">
        <v>12368.17</v>
      </c>
      <c r="K371" s="54">
        <f>Table3[[#This Row],[Residential Incentive Disbursements]]/'1.) CLM Reference'!$B$5</f>
        <v>9.430855734308567E-5</v>
      </c>
      <c r="L371" s="53">
        <v>1.1448</v>
      </c>
      <c r="M371" s="54">
        <f>Table3[[#This Row],[C&amp;I CLM $ Collected]]/'1.) CLM Reference'!$B$4</f>
        <v>1.0855433383632863E-8</v>
      </c>
      <c r="N371" s="53">
        <v>0</v>
      </c>
      <c r="O371" s="54">
        <f>Table3[[#This Row],[C&amp;I Incentive Disbursements]]/'1.) CLM Reference'!$B$5</f>
        <v>0</v>
      </c>
    </row>
    <row r="372" spans="1:15" s="1" customFormat="1" x14ac:dyDescent="0.35">
      <c r="A372" s="89" t="s">
        <v>151</v>
      </c>
      <c r="B372" s="100">
        <v>9009171500</v>
      </c>
      <c r="C372" s="89" t="s">
        <v>50</v>
      </c>
      <c r="D372" s="56">
        <f>Table3[[#This Row],[Residential CLM $ Collected]]+Table3[[#This Row],[C&amp;I CLM $ Collected]]</f>
        <v>33540.9493</v>
      </c>
      <c r="E372" s="57">
        <f>Table3[[#This Row],[CLM $ Collected ]]/'1.) CLM Reference'!$B$4</f>
        <v>3.1804816627354758E-4</v>
      </c>
      <c r="F372" s="56">
        <f>Table3[[#This Row],[Residential Incentive Disbursements]]+Table3[[#This Row],[C&amp;I Incentive Disbursements]]</f>
        <v>9290.08</v>
      </c>
      <c r="G372" s="57">
        <f>Table3[[#This Row],[Incentive Disbursements]]/'1.) CLM Reference'!$B$5</f>
        <v>7.0837807242450049E-5</v>
      </c>
      <c r="H372" s="53">
        <v>33540.9493</v>
      </c>
      <c r="I372" s="54">
        <f>Table3[[#This Row],[Residential CLM $ Collected]]/'1.) CLM Reference'!$B$4</f>
        <v>3.1804816627354758E-4</v>
      </c>
      <c r="J372" s="53">
        <v>9290.08</v>
      </c>
      <c r="K372" s="54">
        <f>Table3[[#This Row],[Residential Incentive Disbursements]]/'1.) CLM Reference'!$B$5</f>
        <v>7.0837807242450049E-5</v>
      </c>
      <c r="L372" s="53">
        <v>0</v>
      </c>
      <c r="M372" s="54">
        <f>Table3[[#This Row],[C&amp;I CLM $ Collected]]/'1.) CLM Reference'!$B$4</f>
        <v>0</v>
      </c>
      <c r="N372" s="53">
        <v>0</v>
      </c>
      <c r="O372" s="54">
        <f>Table3[[#This Row],[C&amp;I Incentive Disbursements]]/'1.) CLM Reference'!$B$5</f>
        <v>0</v>
      </c>
    </row>
    <row r="373" spans="1:15" s="1" customFormat="1" x14ac:dyDescent="0.35">
      <c r="A373" s="89" t="s">
        <v>151</v>
      </c>
      <c r="B373" s="100">
        <v>9009171600</v>
      </c>
      <c r="C373" s="89" t="s">
        <v>50</v>
      </c>
      <c r="D373" s="56">
        <f>Table3[[#This Row],[Residential CLM $ Collected]]+Table3[[#This Row],[C&amp;I CLM $ Collected]]</f>
        <v>55815.098709999998</v>
      </c>
      <c r="E373" s="57">
        <f>Table3[[#This Row],[CLM $ Collected ]]/'1.) CLM Reference'!$B$4</f>
        <v>5.2926020776318788E-4</v>
      </c>
      <c r="F373" s="56">
        <f>Table3[[#This Row],[Residential Incentive Disbursements]]+Table3[[#This Row],[C&amp;I Incentive Disbursements]]</f>
        <v>92905.18</v>
      </c>
      <c r="G373" s="57">
        <f>Table3[[#This Row],[Incentive Disbursements]]/'1.) CLM Reference'!$B$5</f>
        <v>7.0841147037109737E-4</v>
      </c>
      <c r="H373" s="53">
        <v>55815.098709999998</v>
      </c>
      <c r="I373" s="54">
        <f>Table3[[#This Row],[Residential CLM $ Collected]]/'1.) CLM Reference'!$B$4</f>
        <v>5.2926020776318788E-4</v>
      </c>
      <c r="J373" s="53">
        <v>92905.18</v>
      </c>
      <c r="K373" s="54">
        <f>Table3[[#This Row],[Residential Incentive Disbursements]]/'1.) CLM Reference'!$B$5</f>
        <v>7.0841147037109737E-4</v>
      </c>
      <c r="L373" s="53">
        <v>0</v>
      </c>
      <c r="M373" s="54">
        <f>Table3[[#This Row],[C&amp;I CLM $ Collected]]/'1.) CLM Reference'!$B$4</f>
        <v>0</v>
      </c>
      <c r="N373" s="53">
        <v>0</v>
      </c>
      <c r="O373" s="54">
        <f>Table3[[#This Row],[C&amp;I Incentive Disbursements]]/'1.) CLM Reference'!$B$5</f>
        <v>0</v>
      </c>
    </row>
    <row r="374" spans="1:15" s="1" customFormat="1" x14ac:dyDescent="0.35">
      <c r="A374" s="89" t="s">
        <v>151</v>
      </c>
      <c r="B374" s="100">
        <v>9009171700</v>
      </c>
      <c r="C374" s="89" t="s">
        <v>50</v>
      </c>
      <c r="D374" s="56">
        <f>Table3[[#This Row],[Residential CLM $ Collected]]+Table3[[#This Row],[C&amp;I CLM $ Collected]]</f>
        <v>51641.200309999993</v>
      </c>
      <c r="E374" s="57">
        <f>Table3[[#This Row],[CLM $ Collected ]]/'1.) CLM Reference'!$B$4</f>
        <v>4.8968169969955064E-4</v>
      </c>
      <c r="F374" s="56">
        <f>Table3[[#This Row],[Residential Incentive Disbursements]]+Table3[[#This Row],[C&amp;I Incentive Disbursements]]</f>
        <v>100809.48</v>
      </c>
      <c r="G374" s="57">
        <f>Table3[[#This Row],[Incentive Disbursements]]/'1.) CLM Reference'!$B$5</f>
        <v>7.6868256381555622E-4</v>
      </c>
      <c r="H374" s="53">
        <v>51641.200309999993</v>
      </c>
      <c r="I374" s="54">
        <f>Table3[[#This Row],[Residential CLM $ Collected]]/'1.) CLM Reference'!$B$4</f>
        <v>4.8968169969955064E-4</v>
      </c>
      <c r="J374" s="53">
        <v>100809.48</v>
      </c>
      <c r="K374" s="54">
        <f>Table3[[#This Row],[Residential Incentive Disbursements]]/'1.) CLM Reference'!$B$5</f>
        <v>7.6868256381555622E-4</v>
      </c>
      <c r="L374" s="53">
        <v>0</v>
      </c>
      <c r="M374" s="54">
        <f>Table3[[#This Row],[C&amp;I CLM $ Collected]]/'1.) CLM Reference'!$B$4</f>
        <v>0</v>
      </c>
      <c r="N374" s="53">
        <v>0</v>
      </c>
      <c r="O374" s="54">
        <f>Table3[[#This Row],[C&amp;I Incentive Disbursements]]/'1.) CLM Reference'!$B$5</f>
        <v>0</v>
      </c>
    </row>
    <row r="375" spans="1:15" s="1" customFormat="1" x14ac:dyDescent="0.35">
      <c r="A375" s="89" t="s">
        <v>151</v>
      </c>
      <c r="B375" s="100">
        <v>9009175400</v>
      </c>
      <c r="C375" s="89" t="s">
        <v>50</v>
      </c>
      <c r="D375" s="56">
        <f>Table3[[#This Row],[Residential CLM $ Collected]]+Table3[[#This Row],[C&amp;I CLM $ Collected]]</f>
        <v>0.64659999999999995</v>
      </c>
      <c r="E375" s="57">
        <f>Table3[[#This Row],[CLM $ Collected ]]/'1.) CLM Reference'!$B$4</f>
        <v>6.1313095963111532E-9</v>
      </c>
      <c r="F375" s="56">
        <f>Table3[[#This Row],[Residential Incentive Disbursements]]+Table3[[#This Row],[C&amp;I Incentive Disbursements]]</f>
        <v>0</v>
      </c>
      <c r="G375" s="57">
        <f>Table3[[#This Row],[Incentive Disbursements]]/'1.) CLM Reference'!$B$5</f>
        <v>0</v>
      </c>
      <c r="H375" s="53">
        <v>0.64659999999999995</v>
      </c>
      <c r="I375" s="54">
        <f>Table3[[#This Row],[Residential CLM $ Collected]]/'1.) CLM Reference'!$B$4</f>
        <v>6.1313095963111532E-9</v>
      </c>
      <c r="J375" s="53">
        <v>0</v>
      </c>
      <c r="K375" s="54">
        <f>Table3[[#This Row],[Residential Incentive Disbursements]]/'1.) CLM Reference'!$B$5</f>
        <v>0</v>
      </c>
      <c r="L375" s="53">
        <v>0</v>
      </c>
      <c r="M375" s="54">
        <f>Table3[[#This Row],[C&amp;I CLM $ Collected]]/'1.) CLM Reference'!$B$4</f>
        <v>0</v>
      </c>
      <c r="N375" s="53">
        <v>0</v>
      </c>
      <c r="O375" s="54">
        <f>Table3[[#This Row],[C&amp;I Incentive Disbursements]]/'1.) CLM Reference'!$B$5</f>
        <v>0</v>
      </c>
    </row>
    <row r="376" spans="1:15" s="1" customFormat="1" x14ac:dyDescent="0.35">
      <c r="A376" s="89" t="s">
        <v>151</v>
      </c>
      <c r="B376" s="100">
        <v>9009175700</v>
      </c>
      <c r="C376" s="89" t="s">
        <v>50</v>
      </c>
      <c r="D376" s="56">
        <f>Table3[[#This Row],[Residential CLM $ Collected]]+Table3[[#This Row],[C&amp;I CLM $ Collected]]</f>
        <v>212.77379999999999</v>
      </c>
      <c r="E376" s="57">
        <f>Table3[[#This Row],[CLM $ Collected ]]/'1.) CLM Reference'!$B$4</f>
        <v>2.0176029102746523E-6</v>
      </c>
      <c r="F376" s="56">
        <f>Table3[[#This Row],[Residential Incentive Disbursements]]+Table3[[#This Row],[C&amp;I Incentive Disbursements]]</f>
        <v>0</v>
      </c>
      <c r="G376" s="57">
        <f>Table3[[#This Row],[Incentive Disbursements]]/'1.) CLM Reference'!$B$5</f>
        <v>0</v>
      </c>
      <c r="H376" s="53">
        <v>212.77379999999999</v>
      </c>
      <c r="I376" s="54">
        <f>Table3[[#This Row],[Residential CLM $ Collected]]/'1.) CLM Reference'!$B$4</f>
        <v>2.0176029102746523E-6</v>
      </c>
      <c r="J376" s="53">
        <v>0</v>
      </c>
      <c r="K376" s="54">
        <f>Table3[[#This Row],[Residential Incentive Disbursements]]/'1.) CLM Reference'!$B$5</f>
        <v>0</v>
      </c>
      <c r="L376" s="53">
        <v>0</v>
      </c>
      <c r="M376" s="54">
        <f>Table3[[#This Row],[C&amp;I CLM $ Collected]]/'1.) CLM Reference'!$B$4</f>
        <v>0</v>
      </c>
      <c r="N376" s="53">
        <v>0</v>
      </c>
      <c r="O376" s="54">
        <f>Table3[[#This Row],[C&amp;I Incentive Disbursements]]/'1.) CLM Reference'!$B$5</f>
        <v>0</v>
      </c>
    </row>
    <row r="377" spans="1:15" s="1" customFormat="1" x14ac:dyDescent="0.35">
      <c r="A377" s="89" t="s">
        <v>151</v>
      </c>
      <c r="B377" s="100">
        <v>9009343101</v>
      </c>
      <c r="C377" s="89" t="s">
        <v>50</v>
      </c>
      <c r="D377" s="56">
        <f>Table3[[#This Row],[Residential CLM $ Collected]]+Table3[[#This Row],[C&amp;I CLM $ Collected]]</f>
        <v>-5.8936000000000002</v>
      </c>
      <c r="E377" s="57">
        <f>Table3[[#This Row],[CLM $ Collected ]]/'1.) CLM Reference'!$B$4</f>
        <v>-5.5885379271295103E-8</v>
      </c>
      <c r="F377" s="56">
        <f>Table3[[#This Row],[Residential Incentive Disbursements]]+Table3[[#This Row],[C&amp;I Incentive Disbursements]]</f>
        <v>0</v>
      </c>
      <c r="G377" s="57">
        <f>Table3[[#This Row],[Incentive Disbursements]]/'1.) CLM Reference'!$B$5</f>
        <v>0</v>
      </c>
      <c r="H377" s="53">
        <v>-5.8936000000000002</v>
      </c>
      <c r="I377" s="54">
        <f>Table3[[#This Row],[Residential CLM $ Collected]]/'1.) CLM Reference'!$B$4</f>
        <v>-5.5885379271295103E-8</v>
      </c>
      <c r="J377" s="53">
        <v>0</v>
      </c>
      <c r="K377" s="54">
        <f>Table3[[#This Row],[Residential Incentive Disbursements]]/'1.) CLM Reference'!$B$5</f>
        <v>0</v>
      </c>
      <c r="L377" s="53">
        <v>0</v>
      </c>
      <c r="M377" s="54">
        <f>Table3[[#This Row],[C&amp;I CLM $ Collected]]/'1.) CLM Reference'!$B$4</f>
        <v>0</v>
      </c>
      <c r="N377" s="53">
        <v>0</v>
      </c>
      <c r="O377" s="54">
        <f>Table3[[#This Row],[C&amp;I Incentive Disbursements]]/'1.) CLM Reference'!$B$5</f>
        <v>0</v>
      </c>
    </row>
    <row r="378" spans="1:15" s="1" customFormat="1" x14ac:dyDescent="0.35">
      <c r="A378" s="89" t="s">
        <v>151</v>
      </c>
      <c r="B378" s="100">
        <v>9009343102</v>
      </c>
      <c r="C378" s="89" t="s">
        <v>50</v>
      </c>
      <c r="D378" s="56">
        <f>Table3[[#This Row],[Residential CLM $ Collected]]+Table3[[#This Row],[C&amp;I CLM $ Collected]]</f>
        <v>189.33189999999999</v>
      </c>
      <c r="E378" s="57">
        <f>Table3[[#This Row],[CLM $ Collected ]]/'1.) CLM Reference'!$B$4</f>
        <v>1.795317809090355E-6</v>
      </c>
      <c r="F378" s="56">
        <f>Table3[[#This Row],[Residential Incentive Disbursements]]+Table3[[#This Row],[C&amp;I Incentive Disbursements]]</f>
        <v>0</v>
      </c>
      <c r="G378" s="57">
        <f>Table3[[#This Row],[Incentive Disbursements]]/'1.) CLM Reference'!$B$5</f>
        <v>0</v>
      </c>
      <c r="H378" s="53">
        <v>189.33189999999999</v>
      </c>
      <c r="I378" s="54">
        <f>Table3[[#This Row],[Residential CLM $ Collected]]/'1.) CLM Reference'!$B$4</f>
        <v>1.795317809090355E-6</v>
      </c>
      <c r="J378" s="53">
        <v>0</v>
      </c>
      <c r="K378" s="54">
        <f>Table3[[#This Row],[Residential Incentive Disbursements]]/'1.) CLM Reference'!$B$5</f>
        <v>0</v>
      </c>
      <c r="L378" s="53">
        <v>0</v>
      </c>
      <c r="M378" s="54">
        <f>Table3[[#This Row],[C&amp;I CLM $ Collected]]/'1.) CLM Reference'!$B$4</f>
        <v>0</v>
      </c>
      <c r="N378" s="53">
        <v>0</v>
      </c>
      <c r="O378" s="54">
        <f>Table3[[#This Row],[C&amp;I Incentive Disbursements]]/'1.) CLM Reference'!$B$5</f>
        <v>0</v>
      </c>
    </row>
    <row r="379" spans="1:15" s="1" customFormat="1" x14ac:dyDescent="0.35">
      <c r="A379" s="89" t="s">
        <v>152</v>
      </c>
      <c r="B379" s="100">
        <v>9009344100</v>
      </c>
      <c r="C379" s="89" t="s">
        <v>50</v>
      </c>
      <c r="D379" s="56">
        <f>Table3[[#This Row],[Residential CLM $ Collected]]+Table3[[#This Row],[C&amp;I CLM $ Collected]]</f>
        <v>171082.86314999999</v>
      </c>
      <c r="E379" s="57">
        <f>Table3[[#This Row],[CLM $ Collected ]]/'1.) CLM Reference'!$B$4</f>
        <v>1.6222734311722592E-3</v>
      </c>
      <c r="F379" s="56">
        <f>Table3[[#This Row],[Residential Incentive Disbursements]]+Table3[[#This Row],[C&amp;I Incentive Disbursements]]</f>
        <v>292010.10000000003</v>
      </c>
      <c r="G379" s="57">
        <f>Table3[[#This Row],[Incentive Disbursements]]/'1.) CLM Reference'!$B$5</f>
        <v>2.2266067866636846E-3</v>
      </c>
      <c r="H379" s="53">
        <v>115172.98666</v>
      </c>
      <c r="I379" s="54">
        <f>Table3[[#This Row],[Residential CLM $ Collected]]/'1.) CLM Reference'!$B$4</f>
        <v>1.0921145040895057E-3</v>
      </c>
      <c r="J379" s="53">
        <v>271436.65000000002</v>
      </c>
      <c r="K379" s="54">
        <f>Table3[[#This Row],[Residential Incentive Disbursements]]/'1.) CLM Reference'!$B$5</f>
        <v>2.0697321326873805E-3</v>
      </c>
      <c r="L379" s="53">
        <v>55909.876490000002</v>
      </c>
      <c r="M379" s="54">
        <f>Table3[[#This Row],[C&amp;I CLM $ Collected]]/'1.) CLM Reference'!$B$4</f>
        <v>5.3015892708275342E-4</v>
      </c>
      <c r="N379" s="53">
        <v>20573.45</v>
      </c>
      <c r="O379" s="54">
        <f>Table3[[#This Row],[C&amp;I Incentive Disbursements]]/'1.) CLM Reference'!$B$5</f>
        <v>1.5687465397630417E-4</v>
      </c>
    </row>
    <row r="380" spans="1:15" s="1" customFormat="1" x14ac:dyDescent="0.35">
      <c r="A380" s="89" t="s">
        <v>152</v>
      </c>
      <c r="B380" s="100">
        <v>9009344200</v>
      </c>
      <c r="C380" s="89" t="s">
        <v>50</v>
      </c>
      <c r="D380" s="56">
        <f>Table3[[#This Row],[Residential CLM $ Collected]]+Table3[[#This Row],[C&amp;I CLM $ Collected]]</f>
        <v>52728.097809999999</v>
      </c>
      <c r="E380" s="57">
        <f>Table3[[#This Row],[CLM $ Collected ]]/'1.) CLM Reference'!$B$4</f>
        <v>4.9998807933449756E-4</v>
      </c>
      <c r="F380" s="56">
        <f>Table3[[#This Row],[Residential Incentive Disbursements]]+Table3[[#This Row],[C&amp;I Incentive Disbursements]]</f>
        <v>40925.24</v>
      </c>
      <c r="G380" s="57">
        <f>Table3[[#This Row],[Incentive Disbursements]]/'1.) CLM Reference'!$B$5</f>
        <v>3.1205912785153692E-4</v>
      </c>
      <c r="H380" s="53">
        <v>52728.097809999999</v>
      </c>
      <c r="I380" s="54">
        <f>Table3[[#This Row],[Residential CLM $ Collected]]/'1.) CLM Reference'!$B$4</f>
        <v>4.9998807933449756E-4</v>
      </c>
      <c r="J380" s="53">
        <v>40925.24</v>
      </c>
      <c r="K380" s="54">
        <f>Table3[[#This Row],[Residential Incentive Disbursements]]/'1.) CLM Reference'!$B$5</f>
        <v>3.1205912785153692E-4</v>
      </c>
      <c r="L380" s="53">
        <v>0</v>
      </c>
      <c r="M380" s="54">
        <f>Table3[[#This Row],[C&amp;I CLM $ Collected]]/'1.) CLM Reference'!$B$4</f>
        <v>0</v>
      </c>
      <c r="N380" s="53">
        <v>0</v>
      </c>
      <c r="O380" s="54">
        <f>Table3[[#This Row],[C&amp;I Incentive Disbursements]]/'1.) CLM Reference'!$B$5</f>
        <v>0</v>
      </c>
    </row>
    <row r="381" spans="1:15" s="1" customFormat="1" x14ac:dyDescent="0.35">
      <c r="A381" s="89" t="s">
        <v>152</v>
      </c>
      <c r="B381" s="100">
        <v>9009345400</v>
      </c>
      <c r="C381" s="89" t="s">
        <v>50</v>
      </c>
      <c r="D381" s="56">
        <f>Table3[[#This Row],[Residential CLM $ Collected]]+Table3[[#This Row],[C&amp;I CLM $ Collected]]</f>
        <v>422.95589999999999</v>
      </c>
      <c r="E381" s="57">
        <f>Table3[[#This Row],[CLM $ Collected ]]/'1.) CLM Reference'!$B$4</f>
        <v>4.0106303255280242E-6</v>
      </c>
      <c r="F381" s="56">
        <f>Table3[[#This Row],[Residential Incentive Disbursements]]+Table3[[#This Row],[C&amp;I Incentive Disbursements]]</f>
        <v>0</v>
      </c>
      <c r="G381" s="57">
        <f>Table3[[#This Row],[Incentive Disbursements]]/'1.) CLM Reference'!$B$5</f>
        <v>0</v>
      </c>
      <c r="H381" s="53">
        <v>422.95589999999999</v>
      </c>
      <c r="I381" s="54">
        <f>Table3[[#This Row],[Residential CLM $ Collected]]/'1.) CLM Reference'!$B$4</f>
        <v>4.0106303255280242E-6</v>
      </c>
      <c r="J381" s="53">
        <v>0</v>
      </c>
      <c r="K381" s="54">
        <f>Table3[[#This Row],[Residential Incentive Disbursements]]/'1.) CLM Reference'!$B$5</f>
        <v>0</v>
      </c>
      <c r="L381" s="53">
        <v>0</v>
      </c>
      <c r="M381" s="54">
        <f>Table3[[#This Row],[C&amp;I CLM $ Collected]]/'1.) CLM Reference'!$B$4</f>
        <v>0</v>
      </c>
      <c r="N381" s="53">
        <v>0</v>
      </c>
      <c r="O381" s="54">
        <f>Table3[[#This Row],[C&amp;I Incentive Disbursements]]/'1.) CLM Reference'!$B$5</f>
        <v>0</v>
      </c>
    </row>
    <row r="382" spans="1:15" s="1" customFormat="1" x14ac:dyDescent="0.35">
      <c r="A382" s="89" t="s">
        <v>153</v>
      </c>
      <c r="B382" s="100">
        <v>9007580100</v>
      </c>
      <c r="C382" s="89" t="s">
        <v>50</v>
      </c>
      <c r="D382" s="56">
        <f>Table3[[#This Row],[Residential CLM $ Collected]]+Table3[[#This Row],[C&amp;I CLM $ Collected]]</f>
        <v>93135.011610000001</v>
      </c>
      <c r="E382" s="57">
        <f>Table3[[#This Row],[CLM $ Collected ]]/'1.) CLM Reference'!$B$4</f>
        <v>8.8314195860956341E-4</v>
      </c>
      <c r="F382" s="56">
        <f>Table3[[#This Row],[Residential Incentive Disbursements]]+Table3[[#This Row],[C&amp;I Incentive Disbursements]]</f>
        <v>174354.95</v>
      </c>
      <c r="G382" s="57">
        <f>Table3[[#This Row],[Incentive Disbursements]]/'1.) CLM Reference'!$B$5</f>
        <v>1.3294742714666629E-3</v>
      </c>
      <c r="H382" s="53">
        <v>88839.144310000003</v>
      </c>
      <c r="I382" s="54">
        <f>Table3[[#This Row],[Residential CLM $ Collected]]/'1.) CLM Reference'!$B$4</f>
        <v>8.4240689458084503E-4</v>
      </c>
      <c r="J382" s="53">
        <v>157639.94</v>
      </c>
      <c r="K382" s="54">
        <f>Table3[[#This Row],[Residential Incentive Disbursements]]/'1.) CLM Reference'!$B$5</f>
        <v>1.2020206159076552E-3</v>
      </c>
      <c r="L382" s="53">
        <v>4295.8672999999999</v>
      </c>
      <c r="M382" s="54">
        <f>Table3[[#This Row],[C&amp;I CLM $ Collected]]/'1.) CLM Reference'!$B$4</f>
        <v>4.0735064028718351E-5</v>
      </c>
      <c r="N382" s="53">
        <v>16715.009999999998</v>
      </c>
      <c r="O382" s="54">
        <f>Table3[[#This Row],[C&amp;I Incentive Disbursements]]/'1.) CLM Reference'!$B$5</f>
        <v>1.2745365555900755E-4</v>
      </c>
    </row>
    <row r="383" spans="1:15" s="1" customFormat="1" x14ac:dyDescent="0.35">
      <c r="A383" s="89" t="s">
        <v>153</v>
      </c>
      <c r="B383" s="100">
        <v>9007585100</v>
      </c>
      <c r="C383" s="89" t="s">
        <v>50</v>
      </c>
      <c r="D383" s="56">
        <f>Table3[[#This Row],[Residential CLM $ Collected]]+Table3[[#This Row],[C&amp;I CLM $ Collected]]</f>
        <v>218.4819</v>
      </c>
      <c r="E383" s="57">
        <f>Table3[[#This Row],[CLM $ Collected ]]/'1.) CLM Reference'!$B$4</f>
        <v>2.0717293072847103E-6</v>
      </c>
      <c r="F383" s="56">
        <f>Table3[[#This Row],[Residential Incentive Disbursements]]+Table3[[#This Row],[C&amp;I Incentive Disbursements]]</f>
        <v>0</v>
      </c>
      <c r="G383" s="57">
        <f>Table3[[#This Row],[Incentive Disbursements]]/'1.) CLM Reference'!$B$5</f>
        <v>0</v>
      </c>
      <c r="H383" s="53">
        <v>218.4819</v>
      </c>
      <c r="I383" s="54">
        <f>Table3[[#This Row],[Residential CLM $ Collected]]/'1.) CLM Reference'!$B$4</f>
        <v>2.0717293072847103E-6</v>
      </c>
      <c r="J383" s="53">
        <v>0</v>
      </c>
      <c r="K383" s="54">
        <f>Table3[[#This Row],[Residential Incentive Disbursements]]/'1.) CLM Reference'!$B$5</f>
        <v>0</v>
      </c>
      <c r="L383" s="53">
        <v>0</v>
      </c>
      <c r="M383" s="54">
        <f>Table3[[#This Row],[C&amp;I CLM $ Collected]]/'1.) CLM Reference'!$B$4</f>
        <v>0</v>
      </c>
      <c r="N383" s="53">
        <v>0</v>
      </c>
      <c r="O383" s="54">
        <f>Table3[[#This Row],[C&amp;I Incentive Disbursements]]/'1.) CLM Reference'!$B$5</f>
        <v>0</v>
      </c>
    </row>
    <row r="384" spans="1:15" s="1" customFormat="1" x14ac:dyDescent="0.35">
      <c r="A384" s="89" t="s">
        <v>154</v>
      </c>
      <c r="B384" s="100">
        <v>9007541100</v>
      </c>
      <c r="C384" s="89" t="s">
        <v>50</v>
      </c>
      <c r="D384" s="56">
        <f>Table3[[#This Row],[Residential CLM $ Collected]]+Table3[[#This Row],[C&amp;I CLM $ Collected]]</f>
        <v>24971.262699999999</v>
      </c>
      <c r="E384" s="57">
        <f>Table3[[#This Row],[CLM $ Collected ]]/'1.) CLM Reference'!$B$4</f>
        <v>2.3678710582201786E-4</v>
      </c>
      <c r="F384" s="56">
        <f>Table3[[#This Row],[Residential Incentive Disbursements]]+Table3[[#This Row],[C&amp;I Incentive Disbursements]]</f>
        <v>111692.29</v>
      </c>
      <c r="G384" s="57">
        <f>Table3[[#This Row],[Incentive Disbursements]]/'1.) CLM Reference'!$B$5</f>
        <v>8.5166509970719631E-4</v>
      </c>
      <c r="H384" s="53">
        <v>24903.417399999998</v>
      </c>
      <c r="I384" s="54">
        <f>Table3[[#This Row],[Residential CLM $ Collected]]/'1.) CLM Reference'!$B$4</f>
        <v>2.3614377062412952E-4</v>
      </c>
      <c r="J384" s="53">
        <v>111692.29</v>
      </c>
      <c r="K384" s="54">
        <f>Table3[[#This Row],[Residential Incentive Disbursements]]/'1.) CLM Reference'!$B$5</f>
        <v>8.5166509970719631E-4</v>
      </c>
      <c r="L384" s="53">
        <v>67.845299999999995</v>
      </c>
      <c r="M384" s="54">
        <f>Table3[[#This Row],[C&amp;I CLM $ Collected]]/'1.) CLM Reference'!$B$4</f>
        <v>6.4333519788835305E-7</v>
      </c>
      <c r="N384" s="53">
        <v>0</v>
      </c>
      <c r="O384" s="54">
        <f>Table3[[#This Row],[C&amp;I Incentive Disbursements]]/'1.) CLM Reference'!$B$5</f>
        <v>0</v>
      </c>
    </row>
    <row r="385" spans="1:15" s="1" customFormat="1" x14ac:dyDescent="0.35">
      <c r="A385" s="89" t="s">
        <v>154</v>
      </c>
      <c r="B385" s="100">
        <v>9007541200</v>
      </c>
      <c r="C385" s="89" t="s">
        <v>50</v>
      </c>
      <c r="D385" s="56">
        <f>Table3[[#This Row],[Residential CLM $ Collected]]+Table3[[#This Row],[C&amp;I CLM $ Collected]]</f>
        <v>558256.81220000004</v>
      </c>
      <c r="E385" s="57">
        <f>Table3[[#This Row],[CLM $ Collected ]]/'1.) CLM Reference'!$B$4</f>
        <v>5.2936055518835968E-3</v>
      </c>
      <c r="F385" s="56">
        <f>Table3[[#This Row],[Residential Incentive Disbursements]]+Table3[[#This Row],[C&amp;I Incentive Disbursements]]</f>
        <v>645384.5</v>
      </c>
      <c r="G385" s="57">
        <f>Table3[[#This Row],[Incentive Disbursements]]/'1.) CLM Reference'!$B$5</f>
        <v>4.9211226177024309E-3</v>
      </c>
      <c r="H385" s="53">
        <v>269801.2329</v>
      </c>
      <c r="I385" s="54">
        <f>Table3[[#This Row],[Residential CLM $ Collected]]/'1.) CLM Reference'!$B$4</f>
        <v>2.558358936554826E-3</v>
      </c>
      <c r="J385" s="53">
        <v>333777.63</v>
      </c>
      <c r="K385" s="54">
        <f>Table3[[#This Row],[Residential Incentive Disbursements]]/'1.) CLM Reference'!$B$5</f>
        <v>2.5450884616474573E-3</v>
      </c>
      <c r="L385" s="53">
        <v>288455.57929999998</v>
      </c>
      <c r="M385" s="54">
        <f>Table3[[#This Row],[C&amp;I CLM $ Collected]]/'1.) CLM Reference'!$B$4</f>
        <v>2.7352466153287703E-3</v>
      </c>
      <c r="N385" s="53">
        <v>311606.87</v>
      </c>
      <c r="O385" s="54">
        <f>Table3[[#This Row],[C&amp;I Incentive Disbursements]]/'1.) CLM Reference'!$B$5</f>
        <v>2.3760341560549736E-3</v>
      </c>
    </row>
    <row r="386" spans="1:15" s="1" customFormat="1" x14ac:dyDescent="0.35">
      <c r="A386" s="89" t="s">
        <v>154</v>
      </c>
      <c r="B386" s="100">
        <v>9007541300</v>
      </c>
      <c r="C386" s="89" t="s">
        <v>50</v>
      </c>
      <c r="D386" s="56">
        <f>Table3[[#This Row],[Residential CLM $ Collected]]+Table3[[#This Row],[C&amp;I CLM $ Collected]]</f>
        <v>96403.194600000003</v>
      </c>
      <c r="E386" s="57">
        <f>Table3[[#This Row],[CLM $ Collected ]]/'1.) CLM Reference'!$B$4</f>
        <v>9.1413212521811258E-4</v>
      </c>
      <c r="F386" s="56">
        <f>Table3[[#This Row],[Residential Incentive Disbursements]]+Table3[[#This Row],[C&amp;I Incentive Disbursements]]</f>
        <v>48969.08</v>
      </c>
      <c r="G386" s="57">
        <f>Table3[[#This Row],[Incentive Disbursements]]/'1.) CLM Reference'!$B$5</f>
        <v>3.7339422802388307E-4</v>
      </c>
      <c r="H386" s="53">
        <v>96403.194600000003</v>
      </c>
      <c r="I386" s="54">
        <f>Table3[[#This Row],[Residential CLM $ Collected]]/'1.) CLM Reference'!$B$4</f>
        <v>9.1413212521811258E-4</v>
      </c>
      <c r="J386" s="53">
        <v>48969.08</v>
      </c>
      <c r="K386" s="54">
        <f>Table3[[#This Row],[Residential Incentive Disbursements]]/'1.) CLM Reference'!$B$5</f>
        <v>3.7339422802388307E-4</v>
      </c>
      <c r="L386" s="53">
        <v>0</v>
      </c>
      <c r="M386" s="54">
        <f>Table3[[#This Row],[C&amp;I CLM $ Collected]]/'1.) CLM Reference'!$B$4</f>
        <v>0</v>
      </c>
      <c r="N386" s="53">
        <v>0</v>
      </c>
      <c r="O386" s="54">
        <f>Table3[[#This Row],[C&amp;I Incentive Disbursements]]/'1.) CLM Reference'!$B$5</f>
        <v>0</v>
      </c>
    </row>
    <row r="387" spans="1:15" s="1" customFormat="1" x14ac:dyDescent="0.35">
      <c r="A387" s="89" t="s">
        <v>154</v>
      </c>
      <c r="B387" s="100">
        <v>9007541401</v>
      </c>
      <c r="C387" s="89" t="s">
        <v>50</v>
      </c>
      <c r="D387" s="56">
        <f>Table3[[#This Row],[Residential CLM $ Collected]]+Table3[[#This Row],[C&amp;I CLM $ Collected]]</f>
        <v>47941.799250000004</v>
      </c>
      <c r="E387" s="57">
        <f>Table3[[#This Row],[CLM $ Collected ]]/'1.) CLM Reference'!$B$4</f>
        <v>4.5460255769555811E-4</v>
      </c>
      <c r="F387" s="56">
        <f>Table3[[#This Row],[Residential Incentive Disbursements]]+Table3[[#This Row],[C&amp;I Incentive Disbursements]]</f>
        <v>41860.81</v>
      </c>
      <c r="G387" s="57">
        <f>Table3[[#This Row],[Incentive Disbursements]]/'1.) CLM Reference'!$B$5</f>
        <v>3.191929444948617E-4</v>
      </c>
      <c r="H387" s="53">
        <v>47754.931850000001</v>
      </c>
      <c r="I387" s="54">
        <f>Table3[[#This Row],[Residential CLM $ Collected]]/'1.) CLM Reference'!$B$4</f>
        <v>4.528306092222242E-4</v>
      </c>
      <c r="J387" s="53">
        <v>41860.81</v>
      </c>
      <c r="K387" s="54">
        <f>Table3[[#This Row],[Residential Incentive Disbursements]]/'1.) CLM Reference'!$B$5</f>
        <v>3.191929444948617E-4</v>
      </c>
      <c r="L387" s="53">
        <v>186.8674</v>
      </c>
      <c r="M387" s="54">
        <f>Table3[[#This Row],[C&amp;I CLM $ Collected]]/'1.) CLM Reference'!$B$4</f>
        <v>1.7719484733339234E-6</v>
      </c>
      <c r="N387" s="53">
        <v>0</v>
      </c>
      <c r="O387" s="54">
        <f>Table3[[#This Row],[C&amp;I Incentive Disbursements]]/'1.) CLM Reference'!$B$5</f>
        <v>0</v>
      </c>
    </row>
    <row r="388" spans="1:15" s="1" customFormat="1" x14ac:dyDescent="0.35">
      <c r="A388" s="89" t="s">
        <v>154</v>
      </c>
      <c r="B388" s="100">
        <v>9007541402</v>
      </c>
      <c r="C388" s="89" t="s">
        <v>50</v>
      </c>
      <c r="D388" s="56">
        <f>Table3[[#This Row],[Residential CLM $ Collected]]+Table3[[#This Row],[C&amp;I CLM $ Collected]]</f>
        <v>84382.803609999988</v>
      </c>
      <c r="E388" s="57">
        <f>Table3[[#This Row],[CLM $ Collected ]]/'1.) CLM Reference'!$B$4</f>
        <v>8.0015016012624865E-4</v>
      </c>
      <c r="F388" s="56">
        <f>Table3[[#This Row],[Residential Incentive Disbursements]]+Table3[[#This Row],[C&amp;I Incentive Disbursements]]</f>
        <v>105402.83</v>
      </c>
      <c r="G388" s="57">
        <f>Table3[[#This Row],[Incentive Disbursements]]/'1.) CLM Reference'!$B$5</f>
        <v>8.0370732591632482E-4</v>
      </c>
      <c r="H388" s="53">
        <v>84375.865909999993</v>
      </c>
      <c r="I388" s="54">
        <f>Table3[[#This Row],[Residential CLM $ Collected]]/'1.) CLM Reference'!$B$4</f>
        <v>8.0008437418967843E-4</v>
      </c>
      <c r="J388" s="53">
        <v>105402.83</v>
      </c>
      <c r="K388" s="54">
        <f>Table3[[#This Row],[Residential Incentive Disbursements]]/'1.) CLM Reference'!$B$5</f>
        <v>8.0370732591632482E-4</v>
      </c>
      <c r="L388" s="53">
        <v>6.9377000000000004</v>
      </c>
      <c r="M388" s="54">
        <f>Table3[[#This Row],[C&amp;I CLM $ Collected]]/'1.) CLM Reference'!$B$4</f>
        <v>6.5785936570256564E-8</v>
      </c>
      <c r="N388" s="53">
        <v>0</v>
      </c>
      <c r="O388" s="54">
        <f>Table3[[#This Row],[C&amp;I Incentive Disbursements]]/'1.) CLM Reference'!$B$5</f>
        <v>0</v>
      </c>
    </row>
    <row r="389" spans="1:15" s="1" customFormat="1" x14ac:dyDescent="0.35">
      <c r="A389" s="89" t="s">
        <v>154</v>
      </c>
      <c r="B389" s="100">
        <v>9007541500</v>
      </c>
      <c r="C389" s="89" t="s">
        <v>50</v>
      </c>
      <c r="D389" s="56">
        <f>Table3[[#This Row],[Residential CLM $ Collected]]+Table3[[#This Row],[C&amp;I CLM $ Collected]]</f>
        <v>15558.669400000001</v>
      </c>
      <c r="E389" s="57">
        <f>Table3[[#This Row],[CLM $ Collected ]]/'1.) CLM Reference'!$B$4</f>
        <v>1.4753328023206418E-4</v>
      </c>
      <c r="F389" s="56">
        <f>Table3[[#This Row],[Residential Incentive Disbursements]]+Table3[[#This Row],[C&amp;I Incentive Disbursements]]</f>
        <v>8077.17</v>
      </c>
      <c r="G389" s="57">
        <f>Table3[[#This Row],[Incentive Disbursements]]/'1.) CLM Reference'!$B$5</f>
        <v>6.1589244820765829E-5</v>
      </c>
      <c r="H389" s="53">
        <v>15558.669400000001</v>
      </c>
      <c r="I389" s="54">
        <f>Table3[[#This Row],[Residential CLM $ Collected]]/'1.) CLM Reference'!$B$4</f>
        <v>1.4753328023206418E-4</v>
      </c>
      <c r="J389" s="53">
        <v>8077.17</v>
      </c>
      <c r="K389" s="54">
        <f>Table3[[#This Row],[Residential Incentive Disbursements]]/'1.) CLM Reference'!$B$5</f>
        <v>6.1589244820765829E-5</v>
      </c>
      <c r="L389" s="53">
        <v>0</v>
      </c>
      <c r="M389" s="54">
        <f>Table3[[#This Row],[C&amp;I CLM $ Collected]]/'1.) CLM Reference'!$B$4</f>
        <v>0</v>
      </c>
      <c r="N389" s="53">
        <v>0</v>
      </c>
      <c r="O389" s="54">
        <f>Table3[[#This Row],[C&amp;I Incentive Disbursements]]/'1.) CLM Reference'!$B$5</f>
        <v>0</v>
      </c>
    </row>
    <row r="390" spans="1:15" s="1" customFormat="1" x14ac:dyDescent="0.35">
      <c r="A390" s="89" t="s">
        <v>154</v>
      </c>
      <c r="B390" s="100">
        <v>9007541600</v>
      </c>
      <c r="C390" s="89" t="s">
        <v>50</v>
      </c>
      <c r="D390" s="56">
        <f>Table3[[#This Row],[Residential CLM $ Collected]]+Table3[[#This Row],[C&amp;I CLM $ Collected]]</f>
        <v>14100.481989999998</v>
      </c>
      <c r="E390" s="57">
        <f>Table3[[#This Row],[CLM $ Collected ]]/'1.) CLM Reference'!$B$4</f>
        <v>1.3370618703665261E-4</v>
      </c>
      <c r="F390" s="56">
        <f>Table3[[#This Row],[Residential Incentive Disbursements]]+Table3[[#This Row],[C&amp;I Incentive Disbursements]]</f>
        <v>12345.59</v>
      </c>
      <c r="G390" s="57">
        <f>Table3[[#This Row],[Incentive Disbursements]]/'1.) CLM Reference'!$B$5</f>
        <v>9.4136382540765945E-5</v>
      </c>
      <c r="H390" s="53">
        <v>14100.481989999998</v>
      </c>
      <c r="I390" s="54">
        <f>Table3[[#This Row],[Residential CLM $ Collected]]/'1.) CLM Reference'!$B$4</f>
        <v>1.3370618703665261E-4</v>
      </c>
      <c r="J390" s="53">
        <v>12345.59</v>
      </c>
      <c r="K390" s="54">
        <f>Table3[[#This Row],[Residential Incentive Disbursements]]/'1.) CLM Reference'!$B$5</f>
        <v>9.4136382540765945E-5</v>
      </c>
      <c r="L390" s="53">
        <v>0</v>
      </c>
      <c r="M390" s="54">
        <f>Table3[[#This Row],[C&amp;I CLM $ Collected]]/'1.) CLM Reference'!$B$4</f>
        <v>0</v>
      </c>
      <c r="N390" s="53">
        <v>0</v>
      </c>
      <c r="O390" s="54">
        <f>Table3[[#This Row],[C&amp;I Incentive Disbursements]]/'1.) CLM Reference'!$B$5</f>
        <v>0</v>
      </c>
    </row>
    <row r="391" spans="1:15" s="1" customFormat="1" x14ac:dyDescent="0.35">
      <c r="A391" s="89" t="s">
        <v>154</v>
      </c>
      <c r="B391" s="100">
        <v>9007541700</v>
      </c>
      <c r="C391" s="89" t="s">
        <v>50</v>
      </c>
      <c r="D391" s="56">
        <f>Table3[[#This Row],[Residential CLM $ Collected]]+Table3[[#This Row],[C&amp;I CLM $ Collected]]</f>
        <v>28478.145499999999</v>
      </c>
      <c r="E391" s="57">
        <f>Table3[[#This Row],[CLM $ Collected ]]/'1.) CLM Reference'!$B$4</f>
        <v>2.7004071572733573E-4</v>
      </c>
      <c r="F391" s="56">
        <f>Table3[[#This Row],[Residential Incentive Disbursements]]+Table3[[#This Row],[C&amp;I Incentive Disbursements]]</f>
        <v>18754.009999999998</v>
      </c>
      <c r="G391" s="57">
        <f>Table3[[#This Row],[Incentive Disbursements]]/'1.) CLM Reference'!$B$5</f>
        <v>1.4300123846113064E-4</v>
      </c>
      <c r="H391" s="53">
        <v>28478.145499999999</v>
      </c>
      <c r="I391" s="54">
        <f>Table3[[#This Row],[Residential CLM $ Collected]]/'1.) CLM Reference'!$B$4</f>
        <v>2.7004071572733573E-4</v>
      </c>
      <c r="J391" s="53">
        <v>18754.009999999998</v>
      </c>
      <c r="K391" s="54">
        <f>Table3[[#This Row],[Residential Incentive Disbursements]]/'1.) CLM Reference'!$B$5</f>
        <v>1.4300123846113064E-4</v>
      </c>
      <c r="L391" s="53">
        <v>0</v>
      </c>
      <c r="M391" s="54">
        <f>Table3[[#This Row],[C&amp;I CLM $ Collected]]/'1.) CLM Reference'!$B$4</f>
        <v>0</v>
      </c>
      <c r="N391" s="53">
        <v>0</v>
      </c>
      <c r="O391" s="54">
        <f>Table3[[#This Row],[C&amp;I Incentive Disbursements]]/'1.) CLM Reference'!$B$5</f>
        <v>0</v>
      </c>
    </row>
    <row r="392" spans="1:15" s="1" customFormat="1" x14ac:dyDescent="0.35">
      <c r="A392" s="89" t="s">
        <v>154</v>
      </c>
      <c r="B392" s="100">
        <v>9007542000</v>
      </c>
      <c r="C392" s="89" t="s">
        <v>50</v>
      </c>
      <c r="D392" s="56">
        <f>Table3[[#This Row],[Residential CLM $ Collected]]+Table3[[#This Row],[C&amp;I CLM $ Collected]]</f>
        <v>51781.887220000004</v>
      </c>
      <c r="E392" s="57">
        <f>Table3[[#This Row],[CLM $ Collected ]]/'1.) CLM Reference'!$B$4</f>
        <v>4.9101574702611797E-4</v>
      </c>
      <c r="F392" s="56">
        <f>Table3[[#This Row],[Residential Incentive Disbursements]]+Table3[[#This Row],[C&amp;I Incentive Disbursements]]</f>
        <v>120680.55</v>
      </c>
      <c r="G392" s="57">
        <f>Table3[[#This Row],[Incentive Disbursements]]/'1.) CLM Reference'!$B$5</f>
        <v>9.2020149867523798E-4</v>
      </c>
      <c r="H392" s="53">
        <v>51781.887220000004</v>
      </c>
      <c r="I392" s="54">
        <f>Table3[[#This Row],[Residential CLM $ Collected]]/'1.) CLM Reference'!$B$4</f>
        <v>4.9101574702611797E-4</v>
      </c>
      <c r="J392" s="53">
        <v>120680.55</v>
      </c>
      <c r="K392" s="54">
        <f>Table3[[#This Row],[Residential Incentive Disbursements]]/'1.) CLM Reference'!$B$5</f>
        <v>9.2020149867523798E-4</v>
      </c>
      <c r="L392" s="53">
        <v>0</v>
      </c>
      <c r="M392" s="54">
        <f>Table3[[#This Row],[C&amp;I CLM $ Collected]]/'1.) CLM Reference'!$B$4</f>
        <v>0</v>
      </c>
      <c r="N392" s="53">
        <v>0</v>
      </c>
      <c r="O392" s="54">
        <f>Table3[[#This Row],[C&amp;I Incentive Disbursements]]/'1.) CLM Reference'!$B$5</f>
        <v>0</v>
      </c>
    </row>
    <row r="393" spans="1:15" s="1" customFormat="1" x14ac:dyDescent="0.35">
      <c r="A393" s="89" t="s">
        <v>154</v>
      </c>
      <c r="B393" s="100">
        <v>9007542100</v>
      </c>
      <c r="C393" s="89" t="s">
        <v>50</v>
      </c>
      <c r="D393" s="56">
        <f>Table3[[#This Row],[Residential CLM $ Collected]]+Table3[[#This Row],[C&amp;I CLM $ Collected]]</f>
        <v>43567.118300000002</v>
      </c>
      <c r="E393" s="57">
        <f>Table3[[#This Row],[CLM $ Collected ]]/'1.) CLM Reference'!$B$4</f>
        <v>4.1312015236067627E-4</v>
      </c>
      <c r="F393" s="56">
        <f>Table3[[#This Row],[Residential Incentive Disbursements]]+Table3[[#This Row],[C&amp;I Incentive Disbursements]]</f>
        <v>50096.08</v>
      </c>
      <c r="G393" s="57">
        <f>Table3[[#This Row],[Incentive Disbursements]]/'1.) CLM Reference'!$B$5</f>
        <v>3.8198771793594423E-4</v>
      </c>
      <c r="H393" s="53">
        <v>43567.118300000002</v>
      </c>
      <c r="I393" s="54">
        <f>Table3[[#This Row],[Residential CLM $ Collected]]/'1.) CLM Reference'!$B$4</f>
        <v>4.1312015236067627E-4</v>
      </c>
      <c r="J393" s="53">
        <v>50096.08</v>
      </c>
      <c r="K393" s="54">
        <f>Table3[[#This Row],[Residential Incentive Disbursements]]/'1.) CLM Reference'!$B$5</f>
        <v>3.8198771793594423E-4</v>
      </c>
      <c r="L393" s="53">
        <v>0</v>
      </c>
      <c r="M393" s="54">
        <f>Table3[[#This Row],[C&amp;I CLM $ Collected]]/'1.) CLM Reference'!$B$4</f>
        <v>0</v>
      </c>
      <c r="N393" s="53">
        <v>0</v>
      </c>
      <c r="O393" s="54">
        <f>Table3[[#This Row],[C&amp;I Incentive Disbursements]]/'1.) CLM Reference'!$B$5</f>
        <v>0</v>
      </c>
    </row>
    <row r="394" spans="1:15" s="1" customFormat="1" x14ac:dyDescent="0.35">
      <c r="A394" s="89" t="s">
        <v>154</v>
      </c>
      <c r="B394" s="100">
        <v>9007542200</v>
      </c>
      <c r="C394" s="89" t="s">
        <v>50</v>
      </c>
      <c r="D394" s="56">
        <f>Table3[[#This Row],[Residential CLM $ Collected]]+Table3[[#This Row],[C&amp;I CLM $ Collected]]</f>
        <v>32437.5635</v>
      </c>
      <c r="E394" s="57">
        <f>Table3[[#This Row],[CLM $ Collected ]]/'1.) CLM Reference'!$B$4</f>
        <v>3.0758543824389482E-4</v>
      </c>
      <c r="F394" s="56">
        <f>Table3[[#This Row],[Residential Incentive Disbursements]]+Table3[[#This Row],[C&amp;I Incentive Disbursements]]</f>
        <v>24697.07</v>
      </c>
      <c r="G394" s="57">
        <f>Table3[[#This Row],[Incentive Disbursements]]/'1.) CLM Reference'!$B$5</f>
        <v>1.883176769320927E-4</v>
      </c>
      <c r="H394" s="53">
        <v>32437.5635</v>
      </c>
      <c r="I394" s="54">
        <f>Table3[[#This Row],[Residential CLM $ Collected]]/'1.) CLM Reference'!$B$4</f>
        <v>3.0758543824389482E-4</v>
      </c>
      <c r="J394" s="53">
        <v>24697.07</v>
      </c>
      <c r="K394" s="54">
        <f>Table3[[#This Row],[Residential Incentive Disbursements]]/'1.) CLM Reference'!$B$5</f>
        <v>1.883176769320927E-4</v>
      </c>
      <c r="L394" s="53">
        <v>0</v>
      </c>
      <c r="M394" s="54">
        <f>Table3[[#This Row],[C&amp;I CLM $ Collected]]/'1.) CLM Reference'!$B$4</f>
        <v>0</v>
      </c>
      <c r="N394" s="53">
        <v>0</v>
      </c>
      <c r="O394" s="54">
        <f>Table3[[#This Row],[C&amp;I Incentive Disbursements]]/'1.) CLM Reference'!$B$5</f>
        <v>0</v>
      </c>
    </row>
    <row r="395" spans="1:15" s="1" customFormat="1" x14ac:dyDescent="0.35">
      <c r="A395" s="89" t="s">
        <v>154</v>
      </c>
      <c r="B395" s="100">
        <v>9007580100</v>
      </c>
      <c r="C395" s="89" t="s">
        <v>50</v>
      </c>
      <c r="D395" s="56">
        <f>Table3[[#This Row],[Residential CLM $ Collected]]+Table3[[#This Row],[C&amp;I CLM $ Collected]]</f>
        <v>96.131399999999999</v>
      </c>
      <c r="E395" s="57">
        <f>Table3[[#This Row],[CLM $ Collected ]]/'1.) CLM Reference'!$B$4</f>
        <v>9.115548644089484E-7</v>
      </c>
      <c r="F395" s="56">
        <f>Table3[[#This Row],[Residential Incentive Disbursements]]+Table3[[#This Row],[C&amp;I Incentive Disbursements]]</f>
        <v>0</v>
      </c>
      <c r="G395" s="57">
        <f>Table3[[#This Row],[Incentive Disbursements]]/'1.) CLM Reference'!$B$5</f>
        <v>0</v>
      </c>
      <c r="H395" s="53">
        <v>96.131399999999999</v>
      </c>
      <c r="I395" s="54">
        <f>Table3[[#This Row],[Residential CLM $ Collected]]/'1.) CLM Reference'!$B$4</f>
        <v>9.115548644089484E-7</v>
      </c>
      <c r="J395" s="53">
        <v>0</v>
      </c>
      <c r="K395" s="54">
        <f>Table3[[#This Row],[Residential Incentive Disbursements]]/'1.) CLM Reference'!$B$5</f>
        <v>0</v>
      </c>
      <c r="L395" s="53">
        <v>0</v>
      </c>
      <c r="M395" s="54">
        <f>Table3[[#This Row],[C&amp;I CLM $ Collected]]/'1.) CLM Reference'!$B$4</f>
        <v>0</v>
      </c>
      <c r="N395" s="53">
        <v>0</v>
      </c>
      <c r="O395" s="54">
        <f>Table3[[#This Row],[C&amp;I Incentive Disbursements]]/'1.) CLM Reference'!$B$5</f>
        <v>0</v>
      </c>
    </row>
    <row r="396" spans="1:15" s="1" customFormat="1" x14ac:dyDescent="0.35">
      <c r="A396" s="89" t="s">
        <v>154</v>
      </c>
      <c r="B396" s="100">
        <v>9007680200</v>
      </c>
      <c r="C396" s="89" t="s">
        <v>50</v>
      </c>
      <c r="D396" s="56">
        <f>Table3[[#This Row],[Residential CLM $ Collected]]+Table3[[#This Row],[C&amp;I CLM $ Collected]]</f>
        <v>78748.391099999993</v>
      </c>
      <c r="E396" s="57">
        <f>Table3[[#This Row],[CLM $ Collected ]]/'1.) CLM Reference'!$B$4</f>
        <v>7.4672249620398048E-4</v>
      </c>
      <c r="F396" s="56">
        <f>Table3[[#This Row],[Residential Incentive Disbursements]]+Table3[[#This Row],[C&amp;I Incentive Disbursements]]</f>
        <v>137827.95000000001</v>
      </c>
      <c r="G396" s="57">
        <f>Table3[[#This Row],[Incentive Disbursements]]/'1.) CLM Reference'!$B$5</f>
        <v>1.0509521720719352E-3</v>
      </c>
      <c r="H396" s="53">
        <v>78748.391099999993</v>
      </c>
      <c r="I396" s="54">
        <f>Table3[[#This Row],[Residential CLM $ Collected]]/'1.) CLM Reference'!$B$4</f>
        <v>7.4672249620398048E-4</v>
      </c>
      <c r="J396" s="53">
        <v>137827.95000000001</v>
      </c>
      <c r="K396" s="54">
        <f>Table3[[#This Row],[Residential Incentive Disbursements]]/'1.) CLM Reference'!$B$5</f>
        <v>1.0509521720719352E-3</v>
      </c>
      <c r="L396" s="53">
        <v>0</v>
      </c>
      <c r="M396" s="54">
        <f>Table3[[#This Row],[C&amp;I CLM $ Collected]]/'1.) CLM Reference'!$B$4</f>
        <v>0</v>
      </c>
      <c r="N396" s="53">
        <v>0</v>
      </c>
      <c r="O396" s="54">
        <f>Table3[[#This Row],[C&amp;I Incentive Disbursements]]/'1.) CLM Reference'!$B$5</f>
        <v>0</v>
      </c>
    </row>
    <row r="397" spans="1:15" s="1" customFormat="1" x14ac:dyDescent="0.35">
      <c r="A397" s="89" t="s">
        <v>155</v>
      </c>
      <c r="B397" s="100">
        <v>9001100100</v>
      </c>
      <c r="C397" s="89" t="s">
        <v>50</v>
      </c>
      <c r="D397" s="56">
        <f>Table3[[#This Row],[Residential CLM $ Collected]]+Table3[[#This Row],[C&amp;I CLM $ Collected]]</f>
        <v>76524.887929999997</v>
      </c>
      <c r="E397" s="57">
        <f>Table3[[#This Row],[CLM $ Collected ]]/'1.) CLM Reference'!$B$4</f>
        <v>7.2563838497037515E-4</v>
      </c>
      <c r="F397" s="56">
        <f>Table3[[#This Row],[Residential Incentive Disbursements]]+Table3[[#This Row],[C&amp;I Incentive Disbursements]]</f>
        <v>157498.91999999998</v>
      </c>
      <c r="G397" s="57">
        <f>Table3[[#This Row],[Incentive Disbursements]]/'1.) CLM Reference'!$B$5</f>
        <v>1.2009453240288629E-3</v>
      </c>
      <c r="H397" s="53">
        <v>76524.887929999997</v>
      </c>
      <c r="I397" s="54">
        <f>Table3[[#This Row],[Residential CLM $ Collected]]/'1.) CLM Reference'!$B$4</f>
        <v>7.2563838497037515E-4</v>
      </c>
      <c r="J397" s="53">
        <v>157498.91999999998</v>
      </c>
      <c r="K397" s="54">
        <f>Table3[[#This Row],[Residential Incentive Disbursements]]/'1.) CLM Reference'!$B$5</f>
        <v>1.2009453240288629E-3</v>
      </c>
      <c r="L397" s="53">
        <v>0</v>
      </c>
      <c r="M397" s="54">
        <f>Table3[[#This Row],[C&amp;I CLM $ Collected]]/'1.) CLM Reference'!$B$4</f>
        <v>0</v>
      </c>
      <c r="N397" s="53">
        <v>0</v>
      </c>
      <c r="O397" s="54">
        <f>Table3[[#This Row],[C&amp;I Incentive Disbursements]]/'1.) CLM Reference'!$B$5</f>
        <v>0</v>
      </c>
    </row>
    <row r="398" spans="1:15" s="1" customFormat="1" x14ac:dyDescent="0.35">
      <c r="A398" s="89" t="s">
        <v>155</v>
      </c>
      <c r="B398" s="100">
        <v>9001100200</v>
      </c>
      <c r="C398" s="89" t="s">
        <v>50</v>
      </c>
      <c r="D398" s="56">
        <f>Table3[[#This Row],[Residential CLM $ Collected]]+Table3[[#This Row],[C&amp;I CLM $ Collected]]</f>
        <v>93263.247759999998</v>
      </c>
      <c r="E398" s="57">
        <f>Table3[[#This Row],[CLM $ Collected ]]/'1.) CLM Reference'!$B$4</f>
        <v>8.8435794304675636E-4</v>
      </c>
      <c r="F398" s="56">
        <f>Table3[[#This Row],[Residential Incentive Disbursements]]+Table3[[#This Row],[C&amp;I Incentive Disbursements]]</f>
        <v>146835.37</v>
      </c>
      <c r="G398" s="57">
        <f>Table3[[#This Row],[Incentive Disbursements]]/'1.) CLM Reference'!$B$5</f>
        <v>1.1196346679935836E-3</v>
      </c>
      <c r="H398" s="53">
        <v>93263.247759999998</v>
      </c>
      <c r="I398" s="54">
        <f>Table3[[#This Row],[Residential CLM $ Collected]]/'1.) CLM Reference'!$B$4</f>
        <v>8.8435794304675636E-4</v>
      </c>
      <c r="J398" s="53">
        <v>146835.37</v>
      </c>
      <c r="K398" s="54">
        <f>Table3[[#This Row],[Residential Incentive Disbursements]]/'1.) CLM Reference'!$B$5</f>
        <v>1.1196346679935836E-3</v>
      </c>
      <c r="L398" s="53">
        <v>0</v>
      </c>
      <c r="M398" s="54">
        <f>Table3[[#This Row],[C&amp;I CLM $ Collected]]/'1.) CLM Reference'!$B$4</f>
        <v>0</v>
      </c>
      <c r="N398" s="53">
        <v>0</v>
      </c>
      <c r="O398" s="54">
        <f>Table3[[#This Row],[C&amp;I Incentive Disbursements]]/'1.) CLM Reference'!$B$5</f>
        <v>0</v>
      </c>
    </row>
    <row r="399" spans="1:15" s="1" customFormat="1" x14ac:dyDescent="0.35">
      <c r="A399" s="89" t="s">
        <v>155</v>
      </c>
      <c r="B399" s="100">
        <v>9001100300</v>
      </c>
      <c r="C399" s="89" t="s">
        <v>50</v>
      </c>
      <c r="D399" s="56">
        <f>Table3[[#This Row],[Residential CLM $ Collected]]+Table3[[#This Row],[C&amp;I CLM $ Collected]]</f>
        <v>295938.13731999998</v>
      </c>
      <c r="E399" s="57">
        <f>Table3[[#This Row],[CLM $ Collected ]]/'1.) CLM Reference'!$B$4</f>
        <v>2.8061991049560218E-3</v>
      </c>
      <c r="F399" s="56">
        <f>Table3[[#This Row],[Residential Incentive Disbursements]]+Table3[[#This Row],[C&amp;I Incentive Disbursements]]</f>
        <v>606975.31000000006</v>
      </c>
      <c r="G399" s="57">
        <f>Table3[[#This Row],[Incentive Disbursements]]/'1.) CLM Reference'!$B$5</f>
        <v>4.628248627644365E-3</v>
      </c>
      <c r="H399" s="53">
        <v>186124.40783999997</v>
      </c>
      <c r="I399" s="54">
        <f>Table3[[#This Row],[Residential CLM $ Collected]]/'1.) CLM Reference'!$B$4</f>
        <v>1.7649031362467101E-3</v>
      </c>
      <c r="J399" s="53">
        <v>277829.37</v>
      </c>
      <c r="K399" s="54">
        <f>Table3[[#This Row],[Residential Incentive Disbursements]]/'1.) CLM Reference'!$B$5</f>
        <v>2.118477274506929E-3</v>
      </c>
      <c r="L399" s="53">
        <v>109813.72948000001</v>
      </c>
      <c r="M399" s="54">
        <f>Table3[[#This Row],[C&amp;I CLM $ Collected]]/'1.) CLM Reference'!$B$4</f>
        <v>1.0412959687093118E-3</v>
      </c>
      <c r="N399" s="53">
        <v>329145.94</v>
      </c>
      <c r="O399" s="54">
        <f>Table3[[#This Row],[C&amp;I Incentive Disbursements]]/'1.) CLM Reference'!$B$5</f>
        <v>2.5097713531374356E-3</v>
      </c>
    </row>
    <row r="400" spans="1:15" s="1" customFormat="1" x14ac:dyDescent="0.35">
      <c r="A400" s="89" t="s">
        <v>155</v>
      </c>
      <c r="B400" s="100">
        <v>9001105200</v>
      </c>
      <c r="C400" s="89" t="s">
        <v>50</v>
      </c>
      <c r="D400" s="56">
        <f>Table3[[#This Row],[Residential CLM $ Collected]]+Table3[[#This Row],[C&amp;I CLM $ Collected]]</f>
        <v>316.70150000000001</v>
      </c>
      <c r="E400" s="57">
        <f>Table3[[#This Row],[CLM $ Collected ]]/'1.) CLM Reference'!$B$4</f>
        <v>3.0030852862915816E-6</v>
      </c>
      <c r="F400" s="56">
        <f>Table3[[#This Row],[Residential Incentive Disbursements]]+Table3[[#This Row],[C&amp;I Incentive Disbursements]]</f>
        <v>0</v>
      </c>
      <c r="G400" s="57">
        <f>Table3[[#This Row],[Incentive Disbursements]]/'1.) CLM Reference'!$B$5</f>
        <v>0</v>
      </c>
      <c r="H400" s="53">
        <v>316.70150000000001</v>
      </c>
      <c r="I400" s="54">
        <f>Table3[[#This Row],[Residential CLM $ Collected]]/'1.) CLM Reference'!$B$4</f>
        <v>3.0030852862915816E-6</v>
      </c>
      <c r="J400" s="53">
        <v>0</v>
      </c>
      <c r="K400" s="54">
        <f>Table3[[#This Row],[Residential Incentive Disbursements]]/'1.) CLM Reference'!$B$5</f>
        <v>0</v>
      </c>
      <c r="L400" s="53">
        <v>0</v>
      </c>
      <c r="M400" s="54">
        <f>Table3[[#This Row],[C&amp;I CLM $ Collected]]/'1.) CLM Reference'!$B$4</f>
        <v>0</v>
      </c>
      <c r="N400" s="53">
        <v>0</v>
      </c>
      <c r="O400" s="54">
        <f>Table3[[#This Row],[C&amp;I Incentive Disbursements]]/'1.) CLM Reference'!$B$5</f>
        <v>0</v>
      </c>
    </row>
    <row r="401" spans="1:15" s="1" customFormat="1" x14ac:dyDescent="0.35">
      <c r="A401" s="89" t="s">
        <v>155</v>
      </c>
      <c r="B401" s="100">
        <v>9001110500</v>
      </c>
      <c r="C401" s="89" t="s">
        <v>50</v>
      </c>
      <c r="D401" s="56">
        <f>Table3[[#This Row],[Residential CLM $ Collected]]+Table3[[#This Row],[C&amp;I CLM $ Collected]]</f>
        <v>517.13160000000005</v>
      </c>
      <c r="E401" s="57">
        <f>Table3[[#This Row],[CLM $ Collected ]]/'1.) CLM Reference'!$B$4</f>
        <v>4.9036404912399335E-6</v>
      </c>
      <c r="F401" s="56">
        <f>Table3[[#This Row],[Residential Incentive Disbursements]]+Table3[[#This Row],[C&amp;I Incentive Disbursements]]</f>
        <v>0</v>
      </c>
      <c r="G401" s="57">
        <f>Table3[[#This Row],[Incentive Disbursements]]/'1.) CLM Reference'!$B$5</f>
        <v>0</v>
      </c>
      <c r="H401" s="53">
        <v>517.13160000000005</v>
      </c>
      <c r="I401" s="54">
        <f>Table3[[#This Row],[Residential CLM $ Collected]]/'1.) CLM Reference'!$B$4</f>
        <v>4.9036404912399335E-6</v>
      </c>
      <c r="J401" s="53">
        <v>0</v>
      </c>
      <c r="K401" s="54">
        <f>Table3[[#This Row],[Residential Incentive Disbursements]]/'1.) CLM Reference'!$B$5</f>
        <v>0</v>
      </c>
      <c r="L401" s="53">
        <v>0</v>
      </c>
      <c r="M401" s="54">
        <f>Table3[[#This Row],[C&amp;I CLM $ Collected]]/'1.) CLM Reference'!$B$4</f>
        <v>0</v>
      </c>
      <c r="N401" s="53">
        <v>0</v>
      </c>
      <c r="O401" s="54">
        <f>Table3[[#This Row],[C&amp;I Incentive Disbursements]]/'1.) CLM Reference'!$B$5</f>
        <v>0</v>
      </c>
    </row>
    <row r="402" spans="1:15" s="1" customFormat="1" x14ac:dyDescent="0.35">
      <c r="A402" s="89" t="s">
        <v>155</v>
      </c>
      <c r="B402" s="100">
        <v>9001230400</v>
      </c>
      <c r="C402" s="89" t="s">
        <v>50</v>
      </c>
      <c r="D402" s="56">
        <f>Table3[[#This Row],[Residential CLM $ Collected]]+Table3[[#This Row],[C&amp;I CLM $ Collected]]</f>
        <v>659.53200000000004</v>
      </c>
      <c r="E402" s="57">
        <f>Table3[[#This Row],[CLM $ Collected ]]/'1.) CLM Reference'!$B$4</f>
        <v>6.2539357882373769E-6</v>
      </c>
      <c r="F402" s="56">
        <f>Table3[[#This Row],[Residential Incentive Disbursements]]+Table3[[#This Row],[C&amp;I Incentive Disbursements]]</f>
        <v>654.51</v>
      </c>
      <c r="G402" s="57">
        <f>Table3[[#This Row],[Incentive Disbursements]]/'1.) CLM Reference'!$B$5</f>
        <v>4.9907054856638458E-6</v>
      </c>
      <c r="H402" s="53">
        <v>659.53200000000004</v>
      </c>
      <c r="I402" s="54">
        <f>Table3[[#This Row],[Residential CLM $ Collected]]/'1.) CLM Reference'!$B$4</f>
        <v>6.2539357882373769E-6</v>
      </c>
      <c r="J402" s="53">
        <v>654.51</v>
      </c>
      <c r="K402" s="54">
        <f>Table3[[#This Row],[Residential Incentive Disbursements]]/'1.) CLM Reference'!$B$5</f>
        <v>4.9907054856638458E-6</v>
      </c>
      <c r="L402" s="53">
        <v>0</v>
      </c>
      <c r="M402" s="54">
        <f>Table3[[#This Row],[C&amp;I CLM $ Collected]]/'1.) CLM Reference'!$B$4</f>
        <v>0</v>
      </c>
      <c r="N402" s="53">
        <v>0</v>
      </c>
      <c r="O402" s="54">
        <f>Table3[[#This Row],[C&amp;I Incentive Disbursements]]/'1.) CLM Reference'!$B$5</f>
        <v>0</v>
      </c>
    </row>
    <row r="403" spans="1:15" s="1" customFormat="1" x14ac:dyDescent="0.35">
      <c r="A403" s="89" t="s">
        <v>156</v>
      </c>
      <c r="B403" s="100">
        <v>9011695201</v>
      </c>
      <c r="C403" s="89" t="s">
        <v>50</v>
      </c>
      <c r="D403" s="56">
        <f>Table3[[#This Row],[Residential CLM $ Collected]]+Table3[[#This Row],[C&amp;I CLM $ Collected]]</f>
        <v>389395.31790999998</v>
      </c>
      <c r="E403" s="57">
        <f>Table3[[#This Row],[CLM $ Collected ]]/'1.) CLM Reference'!$B$4</f>
        <v>3.6923959935976111E-3</v>
      </c>
      <c r="F403" s="56">
        <f>Table3[[#This Row],[Residential Incentive Disbursements]]+Table3[[#This Row],[C&amp;I Incentive Disbursements]]</f>
        <v>553045.95000000007</v>
      </c>
      <c r="G403" s="57">
        <f>Table3[[#This Row],[Incentive Disbursements]]/'1.) CLM Reference'!$B$5</f>
        <v>4.2170317588565084E-3</v>
      </c>
      <c r="H403" s="53">
        <v>306368.60251</v>
      </c>
      <c r="I403" s="54">
        <f>Table3[[#This Row],[Residential CLM $ Collected]]/'1.) CLM Reference'!$B$4</f>
        <v>2.9051047828301891E-3</v>
      </c>
      <c r="J403" s="53">
        <v>510976.46</v>
      </c>
      <c r="K403" s="54">
        <f>Table3[[#This Row],[Residential Incentive Disbursements]]/'1.) CLM Reference'!$B$5</f>
        <v>3.8962476080840517E-3</v>
      </c>
      <c r="L403" s="53">
        <v>83026.715400000001</v>
      </c>
      <c r="M403" s="54">
        <f>Table3[[#This Row],[C&amp;I CLM $ Collected]]/'1.) CLM Reference'!$B$4</f>
        <v>7.8729121076742193E-4</v>
      </c>
      <c r="N403" s="53">
        <v>42069.49</v>
      </c>
      <c r="O403" s="54">
        <f>Table3[[#This Row],[C&amp;I Incentive Disbursements]]/'1.) CLM Reference'!$B$5</f>
        <v>3.2078415077245616E-4</v>
      </c>
    </row>
    <row r="404" spans="1:15" s="1" customFormat="1" x14ac:dyDescent="0.35">
      <c r="A404" s="89" t="s">
        <v>156</v>
      </c>
      <c r="B404" s="100">
        <v>9011695202</v>
      </c>
      <c r="C404" s="89" t="s">
        <v>50</v>
      </c>
      <c r="D404" s="56">
        <f>Table3[[#This Row],[Residential CLM $ Collected]]+Table3[[#This Row],[C&amp;I CLM $ Collected]]</f>
        <v>321.88490000000002</v>
      </c>
      <c r="E404" s="57">
        <f>Table3[[#This Row],[CLM $ Collected ]]/'1.) CLM Reference'!$B$4</f>
        <v>3.0522362763341419E-6</v>
      </c>
      <c r="F404" s="56">
        <f>Table3[[#This Row],[Residential Incentive Disbursements]]+Table3[[#This Row],[C&amp;I Incentive Disbursements]]</f>
        <v>0</v>
      </c>
      <c r="G404" s="57">
        <f>Table3[[#This Row],[Incentive Disbursements]]/'1.) CLM Reference'!$B$5</f>
        <v>0</v>
      </c>
      <c r="H404" s="53">
        <v>321.88490000000002</v>
      </c>
      <c r="I404" s="54">
        <f>Table3[[#This Row],[Residential CLM $ Collected]]/'1.) CLM Reference'!$B$4</f>
        <v>3.0522362763341419E-6</v>
      </c>
      <c r="J404" s="53">
        <v>0</v>
      </c>
      <c r="K404" s="54">
        <f>Table3[[#This Row],[Residential Incentive Disbursements]]/'1.) CLM Reference'!$B$5</f>
        <v>0</v>
      </c>
      <c r="L404" s="53">
        <v>0</v>
      </c>
      <c r="M404" s="54">
        <f>Table3[[#This Row],[C&amp;I CLM $ Collected]]/'1.) CLM Reference'!$B$4</f>
        <v>0</v>
      </c>
      <c r="N404" s="53">
        <v>0</v>
      </c>
      <c r="O404" s="54">
        <f>Table3[[#This Row],[C&amp;I Incentive Disbursements]]/'1.) CLM Reference'!$B$5</f>
        <v>0</v>
      </c>
    </row>
    <row r="405" spans="1:15" s="1" customFormat="1" x14ac:dyDescent="0.35">
      <c r="A405" s="89" t="s">
        <v>156</v>
      </c>
      <c r="B405" s="100">
        <v>9011870501</v>
      </c>
      <c r="C405" s="89" t="s">
        <v>50</v>
      </c>
      <c r="D405" s="56">
        <f>Table3[[#This Row],[Residential CLM $ Collected]]+Table3[[#This Row],[C&amp;I CLM $ Collected]]</f>
        <v>308.33280000000002</v>
      </c>
      <c r="E405" s="57">
        <f>Table3[[#This Row],[CLM $ Collected ]]/'1.) CLM Reference'!$B$4</f>
        <v>2.9237300579917842E-6</v>
      </c>
      <c r="F405" s="56">
        <f>Table3[[#This Row],[Residential Incentive Disbursements]]+Table3[[#This Row],[C&amp;I Incentive Disbursements]]</f>
        <v>0</v>
      </c>
      <c r="G405" s="57">
        <f>Table3[[#This Row],[Incentive Disbursements]]/'1.) CLM Reference'!$B$5</f>
        <v>0</v>
      </c>
      <c r="H405" s="53">
        <v>308.33280000000002</v>
      </c>
      <c r="I405" s="54">
        <f>Table3[[#This Row],[Residential CLM $ Collected]]/'1.) CLM Reference'!$B$4</f>
        <v>2.9237300579917842E-6</v>
      </c>
      <c r="J405" s="53">
        <v>0</v>
      </c>
      <c r="K405" s="54">
        <f>Table3[[#This Row],[Residential Incentive Disbursements]]/'1.) CLM Reference'!$B$5</f>
        <v>0</v>
      </c>
      <c r="L405" s="53">
        <v>0</v>
      </c>
      <c r="M405" s="54">
        <f>Table3[[#This Row],[C&amp;I CLM $ Collected]]/'1.) CLM Reference'!$B$4</f>
        <v>0</v>
      </c>
      <c r="N405" s="53">
        <v>0</v>
      </c>
      <c r="O405" s="54">
        <f>Table3[[#This Row],[C&amp;I Incentive Disbursements]]/'1.) CLM Reference'!$B$5</f>
        <v>0</v>
      </c>
    </row>
    <row r="406" spans="1:15" s="1" customFormat="1" x14ac:dyDescent="0.35">
      <c r="A406" s="89" t="s">
        <v>157</v>
      </c>
      <c r="B406" s="100">
        <v>9005300100</v>
      </c>
      <c r="C406" s="89" t="s">
        <v>50</v>
      </c>
      <c r="D406" s="56">
        <f>Table3[[#This Row],[Residential CLM $ Collected]]+Table3[[#This Row],[C&amp;I CLM $ Collected]]</f>
        <v>544.79759999999999</v>
      </c>
      <c r="E406" s="57">
        <f>Table3[[#This Row],[CLM $ Collected ]]/'1.) CLM Reference'!$B$4</f>
        <v>5.1659801313443936E-6</v>
      </c>
      <c r="F406" s="56">
        <f>Table3[[#This Row],[Residential Incentive Disbursements]]+Table3[[#This Row],[C&amp;I Incentive Disbursements]]</f>
        <v>18116.7</v>
      </c>
      <c r="G406" s="57">
        <f>Table3[[#This Row],[Incentive Disbursements]]/'1.) CLM Reference'!$B$5</f>
        <v>1.3814168472922673E-4</v>
      </c>
      <c r="H406" s="53">
        <v>544.79759999999999</v>
      </c>
      <c r="I406" s="54">
        <f>Table3[[#This Row],[Residential CLM $ Collected]]/'1.) CLM Reference'!$B$4</f>
        <v>5.1659801313443936E-6</v>
      </c>
      <c r="J406" s="53">
        <v>18116.7</v>
      </c>
      <c r="K406" s="54">
        <f>Table3[[#This Row],[Residential Incentive Disbursements]]/'1.) CLM Reference'!$B$5</f>
        <v>1.3814168472922673E-4</v>
      </c>
      <c r="L406" s="53">
        <v>0</v>
      </c>
      <c r="M406" s="54">
        <f>Table3[[#This Row],[C&amp;I CLM $ Collected]]/'1.) CLM Reference'!$B$4</f>
        <v>0</v>
      </c>
      <c r="N406" s="53">
        <v>0</v>
      </c>
      <c r="O406" s="54">
        <f>Table3[[#This Row],[C&amp;I Incentive Disbursements]]/'1.) CLM Reference'!$B$5</f>
        <v>0</v>
      </c>
    </row>
    <row r="407" spans="1:15" s="1" customFormat="1" x14ac:dyDescent="0.35">
      <c r="A407" s="89" t="s">
        <v>157</v>
      </c>
      <c r="B407" s="100">
        <v>9005303100</v>
      </c>
      <c r="C407" s="89" t="s">
        <v>50</v>
      </c>
      <c r="D407" s="56">
        <f>Table3[[#This Row],[Residential CLM $ Collected]]+Table3[[#This Row],[C&amp;I CLM $ Collected]]</f>
        <v>67261.351300000009</v>
      </c>
      <c r="E407" s="57">
        <f>Table3[[#This Row],[CLM $ Collected ]]/'1.) CLM Reference'!$B$4</f>
        <v>6.3779797198661571E-4</v>
      </c>
      <c r="F407" s="56">
        <f>Table3[[#This Row],[Residential Incentive Disbursements]]+Table3[[#This Row],[C&amp;I Incentive Disbursements]]</f>
        <v>97799.86</v>
      </c>
      <c r="G407" s="57">
        <f>Table3[[#This Row],[Incentive Disbursements]]/'1.) CLM Reference'!$B$5</f>
        <v>7.4573390444631271E-4</v>
      </c>
      <c r="H407" s="53">
        <v>56346.107300000003</v>
      </c>
      <c r="I407" s="54">
        <f>Table3[[#This Row],[Residential CLM $ Collected]]/'1.) CLM Reference'!$B$4</f>
        <v>5.3429543520455919E-4</v>
      </c>
      <c r="J407" s="53">
        <v>96154.86</v>
      </c>
      <c r="K407" s="54">
        <f>Table3[[#This Row],[Residential Incentive Disbursements]]/'1.) CLM Reference'!$B$5</f>
        <v>7.3319061171752775E-4</v>
      </c>
      <c r="L407" s="53">
        <v>10915.244000000001</v>
      </c>
      <c r="M407" s="54">
        <f>Table3[[#This Row],[C&amp;I CLM $ Collected]]/'1.) CLM Reference'!$B$4</f>
        <v>1.0350253678205652E-4</v>
      </c>
      <c r="N407" s="53">
        <v>1645</v>
      </c>
      <c r="O407" s="54">
        <f>Table3[[#This Row],[C&amp;I Incentive Disbursements]]/'1.) CLM Reference'!$B$5</f>
        <v>1.2543292728784932E-5</v>
      </c>
    </row>
    <row r="408" spans="1:15" s="1" customFormat="1" x14ac:dyDescent="0.35">
      <c r="A408" s="89" t="s">
        <v>158</v>
      </c>
      <c r="B408" s="100">
        <v>9009344100</v>
      </c>
      <c r="C408" s="89" t="s">
        <v>50</v>
      </c>
      <c r="D408" s="56">
        <f>Table3[[#This Row],[Residential CLM $ Collected]]+Table3[[#This Row],[C&amp;I CLM $ Collected]]</f>
        <v>127.81480000000001</v>
      </c>
      <c r="E408" s="57">
        <f>Table3[[#This Row],[CLM $ Collected ]]/'1.) CLM Reference'!$B$4</f>
        <v>1.211989034628195E-6</v>
      </c>
      <c r="F408" s="56">
        <f>Table3[[#This Row],[Residential Incentive Disbursements]]+Table3[[#This Row],[C&amp;I Incentive Disbursements]]</f>
        <v>58479.97</v>
      </c>
      <c r="G408" s="57">
        <f>Table3[[#This Row],[Incentive Disbursements]]/'1.) CLM Reference'!$B$5</f>
        <v>4.4591573403073617E-4</v>
      </c>
      <c r="H408" s="53">
        <v>127.81480000000001</v>
      </c>
      <c r="I408" s="54">
        <f>Table3[[#This Row],[Residential CLM $ Collected]]/'1.) CLM Reference'!$B$4</f>
        <v>1.211989034628195E-6</v>
      </c>
      <c r="J408" s="53">
        <v>58479.97</v>
      </c>
      <c r="K408" s="54">
        <f>Table3[[#This Row],[Residential Incentive Disbursements]]/'1.) CLM Reference'!$B$5</f>
        <v>4.4591573403073617E-4</v>
      </c>
      <c r="L408" s="53">
        <v>0</v>
      </c>
      <c r="M408" s="54">
        <f>Table3[[#This Row],[C&amp;I CLM $ Collected]]/'1.) CLM Reference'!$B$4</f>
        <v>0</v>
      </c>
      <c r="N408" s="53">
        <v>0</v>
      </c>
      <c r="O408" s="54">
        <f>Table3[[#This Row],[C&amp;I Incentive Disbursements]]/'1.) CLM Reference'!$B$5</f>
        <v>0</v>
      </c>
    </row>
    <row r="409" spans="1:15" s="1" customFormat="1" x14ac:dyDescent="0.35">
      <c r="A409" s="89" t="s">
        <v>158</v>
      </c>
      <c r="B409" s="100">
        <v>9009345100</v>
      </c>
      <c r="C409" s="89" t="s">
        <v>50</v>
      </c>
      <c r="D409" s="56">
        <f>Table3[[#This Row],[Residential CLM $ Collected]]+Table3[[#This Row],[C&amp;I CLM $ Collected]]</f>
        <v>357259.66201999999</v>
      </c>
      <c r="E409" s="57">
        <f>Table3[[#This Row],[CLM $ Collected ]]/'1.) CLM Reference'!$B$4</f>
        <v>3.3876733592918423E-3</v>
      </c>
      <c r="F409" s="56">
        <f>Table3[[#This Row],[Residential Incentive Disbursements]]+Table3[[#This Row],[C&amp;I Incentive Disbursements]]</f>
        <v>552548.71</v>
      </c>
      <c r="G409" s="57">
        <f>Table3[[#This Row],[Incentive Disbursements]]/'1.) CLM Reference'!$B$5</f>
        <v>4.2132402531565314E-3</v>
      </c>
      <c r="H409" s="53">
        <v>223246.92012</v>
      </c>
      <c r="I409" s="54">
        <f>Table3[[#This Row],[Residential CLM $ Collected]]/'1.) CLM Reference'!$B$4</f>
        <v>2.1169130585812954E-3</v>
      </c>
      <c r="J409" s="53">
        <v>413853.17</v>
      </c>
      <c r="K409" s="54">
        <f>Table3[[#This Row],[Residential Incentive Disbursements]]/'1.) CLM Reference'!$B$5</f>
        <v>3.1556726188727018E-3</v>
      </c>
      <c r="L409" s="53">
        <v>134012.74189999999</v>
      </c>
      <c r="M409" s="54">
        <f>Table3[[#This Row],[C&amp;I CLM $ Collected]]/'1.) CLM Reference'!$B$4</f>
        <v>1.2707603007105471E-3</v>
      </c>
      <c r="N409" s="53">
        <v>138695.54</v>
      </c>
      <c r="O409" s="54">
        <f>Table3[[#This Row],[C&amp;I Incentive Disbursements]]/'1.) CLM Reference'!$B$5</f>
        <v>1.0575676342838296E-3</v>
      </c>
    </row>
    <row r="410" spans="1:15" s="1" customFormat="1" x14ac:dyDescent="0.35">
      <c r="A410" s="89" t="s">
        <v>158</v>
      </c>
      <c r="B410" s="100">
        <v>9009345201</v>
      </c>
      <c r="C410" s="89" t="s">
        <v>50</v>
      </c>
      <c r="D410" s="56">
        <f>Table3[[#This Row],[Residential CLM $ Collected]]+Table3[[#This Row],[C&amp;I CLM $ Collected]]</f>
        <v>87863.222979999991</v>
      </c>
      <c r="E410" s="57">
        <f>Table3[[#This Row],[CLM $ Collected ]]/'1.) CLM Reference'!$B$4</f>
        <v>8.3315283362217843E-4</v>
      </c>
      <c r="F410" s="56">
        <f>Table3[[#This Row],[Residential Incentive Disbursements]]+Table3[[#This Row],[C&amp;I Incentive Disbursements]]</f>
        <v>188386.58</v>
      </c>
      <c r="G410" s="57">
        <f>Table3[[#This Row],[Incentive Disbursements]]/'1.) CLM Reference'!$B$5</f>
        <v>1.4364668809207664E-3</v>
      </c>
      <c r="H410" s="53">
        <v>87863.222979999991</v>
      </c>
      <c r="I410" s="54">
        <f>Table3[[#This Row],[Residential CLM $ Collected]]/'1.) CLM Reference'!$B$4</f>
        <v>8.3315283362217843E-4</v>
      </c>
      <c r="J410" s="53">
        <v>188386.58</v>
      </c>
      <c r="K410" s="54">
        <f>Table3[[#This Row],[Residential Incentive Disbursements]]/'1.) CLM Reference'!$B$5</f>
        <v>1.4364668809207664E-3</v>
      </c>
      <c r="L410" s="53">
        <v>0</v>
      </c>
      <c r="M410" s="54">
        <f>Table3[[#This Row],[C&amp;I CLM $ Collected]]/'1.) CLM Reference'!$B$4</f>
        <v>0</v>
      </c>
      <c r="N410" s="53">
        <v>0</v>
      </c>
      <c r="O410" s="54">
        <f>Table3[[#This Row],[C&amp;I Incentive Disbursements]]/'1.) CLM Reference'!$B$5</f>
        <v>0</v>
      </c>
    </row>
    <row r="411" spans="1:15" s="1" customFormat="1" x14ac:dyDescent="0.35">
      <c r="A411" s="89" t="s">
        <v>158</v>
      </c>
      <c r="B411" s="100">
        <v>9009345202</v>
      </c>
      <c r="C411" s="89" t="s">
        <v>50</v>
      </c>
      <c r="D411" s="56">
        <f>Table3[[#This Row],[Residential CLM $ Collected]]+Table3[[#This Row],[C&amp;I CLM $ Collected]]</f>
        <v>53133.0671</v>
      </c>
      <c r="E411" s="57">
        <f>Table3[[#This Row],[CLM $ Collected ]]/'1.) CLM Reference'!$B$4</f>
        <v>5.0382815371431244E-4</v>
      </c>
      <c r="F411" s="56">
        <f>Table3[[#This Row],[Residential Incentive Disbursements]]+Table3[[#This Row],[C&amp;I Incentive Disbursements]]</f>
        <v>71358.36</v>
      </c>
      <c r="G411" s="57">
        <f>Table3[[#This Row],[Incentive Disbursements]]/'1.) CLM Reference'!$B$5</f>
        <v>5.4411477089727511E-4</v>
      </c>
      <c r="H411" s="53">
        <v>53133.0671</v>
      </c>
      <c r="I411" s="54">
        <f>Table3[[#This Row],[Residential CLM $ Collected]]/'1.) CLM Reference'!$B$4</f>
        <v>5.0382815371431244E-4</v>
      </c>
      <c r="J411" s="53">
        <v>71358.36</v>
      </c>
      <c r="K411" s="54">
        <f>Table3[[#This Row],[Residential Incentive Disbursements]]/'1.) CLM Reference'!$B$5</f>
        <v>5.4411477089727511E-4</v>
      </c>
      <c r="L411" s="53">
        <v>0</v>
      </c>
      <c r="M411" s="54">
        <f>Table3[[#This Row],[C&amp;I CLM $ Collected]]/'1.) CLM Reference'!$B$4</f>
        <v>0</v>
      </c>
      <c r="N411" s="53">
        <v>0</v>
      </c>
      <c r="O411" s="54">
        <f>Table3[[#This Row],[C&amp;I Incentive Disbursements]]/'1.) CLM Reference'!$B$5</f>
        <v>0</v>
      </c>
    </row>
    <row r="412" spans="1:15" s="1" customFormat="1" x14ac:dyDescent="0.35">
      <c r="A412" s="89" t="s">
        <v>158</v>
      </c>
      <c r="B412" s="100">
        <v>9009345300</v>
      </c>
      <c r="C412" s="89" t="s">
        <v>50</v>
      </c>
      <c r="D412" s="56">
        <f>Table3[[#This Row],[Residential CLM $ Collected]]+Table3[[#This Row],[C&amp;I CLM $ Collected]]</f>
        <v>71872.527260000003</v>
      </c>
      <c r="E412" s="57">
        <f>Table3[[#This Row],[CLM $ Collected ]]/'1.) CLM Reference'!$B$4</f>
        <v>6.8152291385767546E-4</v>
      </c>
      <c r="F412" s="56">
        <f>Table3[[#This Row],[Residential Incentive Disbursements]]+Table3[[#This Row],[C&amp;I Incentive Disbursements]]</f>
        <v>134522.51</v>
      </c>
      <c r="G412" s="57">
        <f>Table3[[#This Row],[Incentive Disbursements]]/'1.) CLM Reference'!$B$5</f>
        <v>1.0257478550400598E-3</v>
      </c>
      <c r="H412" s="53">
        <v>71836.778760000001</v>
      </c>
      <c r="I412" s="54">
        <f>Table3[[#This Row],[Residential CLM $ Collected]]/'1.) CLM Reference'!$B$4</f>
        <v>6.811839328476171E-4</v>
      </c>
      <c r="J412" s="53">
        <v>131040.96000000001</v>
      </c>
      <c r="K412" s="54">
        <f>Table3[[#This Row],[Residential Incentive Disbursements]]/'1.) CLM Reference'!$B$5</f>
        <v>9.9920068130151802E-4</v>
      </c>
      <c r="L412" s="53">
        <v>35.7485</v>
      </c>
      <c r="M412" s="54">
        <f>Table3[[#This Row],[C&amp;I CLM $ Collected]]/'1.) CLM Reference'!$B$4</f>
        <v>3.3898101005835024E-7</v>
      </c>
      <c r="N412" s="53">
        <v>3481.55</v>
      </c>
      <c r="O412" s="54">
        <f>Table3[[#This Row],[C&amp;I Incentive Disbursements]]/'1.) CLM Reference'!$B$5</f>
        <v>2.6547173738541754E-5</v>
      </c>
    </row>
    <row r="413" spans="1:15" s="1" customFormat="1" x14ac:dyDescent="0.35">
      <c r="A413" s="89" t="s">
        <v>158</v>
      </c>
      <c r="B413" s="100">
        <v>9009345400</v>
      </c>
      <c r="C413" s="89" t="s">
        <v>50</v>
      </c>
      <c r="D413" s="56">
        <f>Table3[[#This Row],[Residential CLM $ Collected]]+Table3[[#This Row],[C&amp;I CLM $ Collected]]</f>
        <v>91010.031200000012</v>
      </c>
      <c r="E413" s="57">
        <f>Table3[[#This Row],[CLM $ Collected ]]/'1.) CLM Reference'!$B$4</f>
        <v>8.629920780345462E-4</v>
      </c>
      <c r="F413" s="56">
        <f>Table3[[#This Row],[Residential Incentive Disbursements]]+Table3[[#This Row],[C&amp;I Incentive Disbursements]]</f>
        <v>151288.48000000001</v>
      </c>
      <c r="G413" s="57">
        <f>Table3[[#This Row],[Incentive Disbursements]]/'1.) CLM Reference'!$B$5</f>
        <v>1.153590085795091E-3</v>
      </c>
      <c r="H413" s="53">
        <v>91000.867500000008</v>
      </c>
      <c r="I413" s="54">
        <f>Table3[[#This Row],[Residential CLM $ Collected]]/'1.) CLM Reference'!$B$4</f>
        <v>8.6290518431084108E-4</v>
      </c>
      <c r="J413" s="53">
        <v>151288.48000000001</v>
      </c>
      <c r="K413" s="54">
        <f>Table3[[#This Row],[Residential Incentive Disbursements]]/'1.) CLM Reference'!$B$5</f>
        <v>1.153590085795091E-3</v>
      </c>
      <c r="L413" s="53">
        <v>9.1637000000000004</v>
      </c>
      <c r="M413" s="54">
        <f>Table3[[#This Row],[C&amp;I CLM $ Collected]]/'1.) CLM Reference'!$B$4</f>
        <v>8.6893723705098242E-8</v>
      </c>
      <c r="N413" s="53">
        <v>0</v>
      </c>
      <c r="O413" s="54">
        <f>Table3[[#This Row],[C&amp;I Incentive Disbursements]]/'1.) CLM Reference'!$B$5</f>
        <v>0</v>
      </c>
    </row>
    <row r="414" spans="1:15" s="1" customFormat="1" x14ac:dyDescent="0.35">
      <c r="A414" s="89" t="s">
        <v>158</v>
      </c>
      <c r="B414" s="100">
        <v>9009346102</v>
      </c>
      <c r="C414" s="89" t="s">
        <v>50</v>
      </c>
      <c r="D414" s="56">
        <f>Table3[[#This Row],[Residential CLM $ Collected]]+Table3[[#This Row],[C&amp;I CLM $ Collected]]</f>
        <v>315.78989999999999</v>
      </c>
      <c r="E414" s="57">
        <f>Table3[[#This Row],[CLM $ Collected ]]/'1.) CLM Reference'!$B$4</f>
        <v>2.9944411448935035E-6</v>
      </c>
      <c r="F414" s="56">
        <f>Table3[[#This Row],[Residential Incentive Disbursements]]+Table3[[#This Row],[C&amp;I Incentive Disbursements]]</f>
        <v>1773.96</v>
      </c>
      <c r="G414" s="57">
        <f>Table3[[#This Row],[Incentive Disbursements]]/'1.) CLM Reference'!$B$5</f>
        <v>1.3526625877905969E-5</v>
      </c>
      <c r="H414" s="53">
        <v>315.78989999999999</v>
      </c>
      <c r="I414" s="54">
        <f>Table3[[#This Row],[Residential CLM $ Collected]]/'1.) CLM Reference'!$B$4</f>
        <v>2.9944411448935035E-6</v>
      </c>
      <c r="J414" s="53">
        <v>1773.96</v>
      </c>
      <c r="K414" s="54">
        <f>Table3[[#This Row],[Residential Incentive Disbursements]]/'1.) CLM Reference'!$B$5</f>
        <v>1.3526625877905969E-5</v>
      </c>
      <c r="L414" s="53">
        <v>0</v>
      </c>
      <c r="M414" s="54">
        <f>Table3[[#This Row],[C&amp;I CLM $ Collected]]/'1.) CLM Reference'!$B$4</f>
        <v>0</v>
      </c>
      <c r="N414" s="53">
        <v>0</v>
      </c>
      <c r="O414" s="54">
        <f>Table3[[#This Row],[C&amp;I Incentive Disbursements]]/'1.) CLM Reference'!$B$5</f>
        <v>0</v>
      </c>
    </row>
    <row r="415" spans="1:15" s="1" customFormat="1" x14ac:dyDescent="0.35">
      <c r="A415" s="89" t="s">
        <v>158</v>
      </c>
      <c r="B415" s="100">
        <v>9009347200</v>
      </c>
      <c r="C415" s="89" t="s">
        <v>50</v>
      </c>
      <c r="D415" s="56">
        <f>Table3[[#This Row],[Residential CLM $ Collected]]+Table3[[#This Row],[C&amp;I CLM $ Collected]]</f>
        <v>402.25409999999999</v>
      </c>
      <c r="E415" s="57">
        <f>Table3[[#This Row],[CLM $ Collected ]]/'1.) CLM Reference'!$B$4</f>
        <v>3.8143279051739966E-6</v>
      </c>
      <c r="F415" s="56">
        <f>Table3[[#This Row],[Residential Incentive Disbursements]]+Table3[[#This Row],[C&amp;I Incentive Disbursements]]</f>
        <v>0</v>
      </c>
      <c r="G415" s="57">
        <f>Table3[[#This Row],[Incentive Disbursements]]/'1.) CLM Reference'!$B$5</f>
        <v>0</v>
      </c>
      <c r="H415" s="53">
        <v>402.25409999999999</v>
      </c>
      <c r="I415" s="54">
        <f>Table3[[#This Row],[Residential CLM $ Collected]]/'1.) CLM Reference'!$B$4</f>
        <v>3.8143279051739966E-6</v>
      </c>
      <c r="J415" s="53">
        <v>0</v>
      </c>
      <c r="K415" s="54">
        <f>Table3[[#This Row],[Residential Incentive Disbursements]]/'1.) CLM Reference'!$B$5</f>
        <v>0</v>
      </c>
      <c r="L415" s="53">
        <v>0</v>
      </c>
      <c r="M415" s="54">
        <f>Table3[[#This Row],[C&amp;I CLM $ Collected]]/'1.) CLM Reference'!$B$4</f>
        <v>0</v>
      </c>
      <c r="N415" s="53">
        <v>0</v>
      </c>
      <c r="O415" s="54">
        <f>Table3[[#This Row],[C&amp;I Incentive Disbursements]]/'1.) CLM Reference'!$B$5</f>
        <v>0</v>
      </c>
    </row>
    <row r="416" spans="1:15" s="1" customFormat="1" x14ac:dyDescent="0.35">
      <c r="A416" s="89" t="s">
        <v>158</v>
      </c>
      <c r="B416" s="100">
        <v>9009351900</v>
      </c>
      <c r="C416" s="89" t="s">
        <v>50</v>
      </c>
      <c r="D416" s="56">
        <f>Table3[[#This Row],[Residential CLM $ Collected]]+Table3[[#This Row],[C&amp;I CLM $ Collected]]</f>
        <v>30.687000000000001</v>
      </c>
      <c r="E416" s="57">
        <f>Table3[[#This Row],[CLM $ Collected ]]/'1.) CLM Reference'!$B$4</f>
        <v>2.909859226446031E-7</v>
      </c>
      <c r="F416" s="56">
        <f>Table3[[#This Row],[Residential Incentive Disbursements]]+Table3[[#This Row],[C&amp;I Incentive Disbursements]]</f>
        <v>0</v>
      </c>
      <c r="G416" s="57">
        <f>Table3[[#This Row],[Incentive Disbursements]]/'1.) CLM Reference'!$B$5</f>
        <v>0</v>
      </c>
      <c r="H416" s="53">
        <v>30.687000000000001</v>
      </c>
      <c r="I416" s="54">
        <f>Table3[[#This Row],[Residential CLM $ Collected]]/'1.) CLM Reference'!$B$4</f>
        <v>2.909859226446031E-7</v>
      </c>
      <c r="J416" s="53">
        <v>0</v>
      </c>
      <c r="K416" s="54">
        <f>Table3[[#This Row],[Residential Incentive Disbursements]]/'1.) CLM Reference'!$B$5</f>
        <v>0</v>
      </c>
      <c r="L416" s="53">
        <v>0</v>
      </c>
      <c r="M416" s="54">
        <f>Table3[[#This Row],[C&amp;I CLM $ Collected]]/'1.) CLM Reference'!$B$4</f>
        <v>0</v>
      </c>
      <c r="N416" s="53">
        <v>0</v>
      </c>
      <c r="O416" s="54">
        <f>Table3[[#This Row],[C&amp;I Incentive Disbursements]]/'1.) CLM Reference'!$B$5</f>
        <v>0</v>
      </c>
    </row>
    <row r="417" spans="1:15" s="1" customFormat="1" x14ac:dyDescent="0.35">
      <c r="A417" s="89" t="s">
        <v>159</v>
      </c>
      <c r="B417" s="100">
        <v>9003400300</v>
      </c>
      <c r="C417" s="89" t="s">
        <v>50</v>
      </c>
      <c r="D417" s="56">
        <f>Table3[[#This Row],[Residential CLM $ Collected]]+Table3[[#This Row],[C&amp;I CLM $ Collected]]</f>
        <v>388.24090000000001</v>
      </c>
      <c r="E417" s="57">
        <f>Table3[[#This Row],[CLM $ Collected ]]/'1.) CLM Reference'!$B$4</f>
        <v>3.681449359496565E-6</v>
      </c>
      <c r="F417" s="56">
        <f>Table3[[#This Row],[Residential Incentive Disbursements]]+Table3[[#This Row],[C&amp;I Incentive Disbursements]]</f>
        <v>95993.14</v>
      </c>
      <c r="G417" s="57">
        <f>Table3[[#This Row],[Incentive Disbursements]]/'1.) CLM Reference'!$B$5</f>
        <v>7.3195748022810575E-4</v>
      </c>
      <c r="H417" s="53">
        <v>388.24090000000001</v>
      </c>
      <c r="I417" s="54">
        <f>Table3[[#This Row],[Residential CLM $ Collected]]/'1.) CLM Reference'!$B$4</f>
        <v>3.681449359496565E-6</v>
      </c>
      <c r="J417" s="53">
        <v>95993.14</v>
      </c>
      <c r="K417" s="54">
        <f>Table3[[#This Row],[Residential Incentive Disbursements]]/'1.) CLM Reference'!$B$5</f>
        <v>7.3195748022810575E-4</v>
      </c>
      <c r="L417" s="53">
        <v>0</v>
      </c>
      <c r="M417" s="54">
        <f>Table3[[#This Row],[C&amp;I CLM $ Collected]]/'1.) CLM Reference'!$B$4</f>
        <v>0</v>
      </c>
      <c r="N417" s="53">
        <v>0</v>
      </c>
      <c r="O417" s="54">
        <f>Table3[[#This Row],[C&amp;I Incentive Disbursements]]/'1.) CLM Reference'!$B$5</f>
        <v>0</v>
      </c>
    </row>
    <row r="418" spans="1:15" s="1" customFormat="1" x14ac:dyDescent="0.35">
      <c r="A418" s="89" t="s">
        <v>159</v>
      </c>
      <c r="B418" s="100">
        <v>9003415300</v>
      </c>
      <c r="C418" s="89" t="s">
        <v>50</v>
      </c>
      <c r="D418" s="56">
        <f>Table3[[#This Row],[Residential CLM $ Collected]]+Table3[[#This Row],[C&amp;I CLM $ Collected]]</f>
        <v>26642.805320000003</v>
      </c>
      <c r="E418" s="57">
        <f>Table3[[#This Row],[CLM $ Collected ]]/'1.) CLM Reference'!$B$4</f>
        <v>2.5263731508067721E-4</v>
      </c>
      <c r="F418" s="56">
        <f>Table3[[#This Row],[Residential Incentive Disbursements]]+Table3[[#This Row],[C&amp;I Incentive Disbursements]]</f>
        <v>6169.27</v>
      </c>
      <c r="G418" s="57">
        <f>Table3[[#This Row],[Incentive Disbursements]]/'1.) CLM Reference'!$B$5</f>
        <v>4.7041312785964148E-5</v>
      </c>
      <c r="H418" s="53">
        <v>26642.805320000003</v>
      </c>
      <c r="I418" s="54">
        <f>Table3[[#This Row],[Residential CLM $ Collected]]/'1.) CLM Reference'!$B$4</f>
        <v>2.5263731508067721E-4</v>
      </c>
      <c r="J418" s="53">
        <v>6169.27</v>
      </c>
      <c r="K418" s="54">
        <f>Table3[[#This Row],[Residential Incentive Disbursements]]/'1.) CLM Reference'!$B$5</f>
        <v>4.7041312785964148E-5</v>
      </c>
      <c r="L418" s="53">
        <v>0</v>
      </c>
      <c r="M418" s="54">
        <f>Table3[[#This Row],[C&amp;I CLM $ Collected]]/'1.) CLM Reference'!$B$4</f>
        <v>0</v>
      </c>
      <c r="N418" s="53">
        <v>0</v>
      </c>
      <c r="O418" s="54">
        <f>Table3[[#This Row],[C&amp;I Incentive Disbursements]]/'1.) CLM Reference'!$B$5</f>
        <v>0</v>
      </c>
    </row>
    <row r="419" spans="1:15" s="1" customFormat="1" x14ac:dyDescent="0.35">
      <c r="A419" s="89" t="s">
        <v>159</v>
      </c>
      <c r="B419" s="100">
        <v>9003415400</v>
      </c>
      <c r="C419" s="89" t="s">
        <v>50</v>
      </c>
      <c r="D419" s="56">
        <f>Table3[[#This Row],[Residential CLM $ Collected]]+Table3[[#This Row],[C&amp;I CLM $ Collected]]</f>
        <v>53937.008200000004</v>
      </c>
      <c r="E419" s="57">
        <f>Table3[[#This Row],[CLM $ Collected ]]/'1.) CLM Reference'!$B$4</f>
        <v>5.1145143206460469E-4</v>
      </c>
      <c r="F419" s="56">
        <f>Table3[[#This Row],[Residential Incentive Disbursements]]+Table3[[#This Row],[C&amp;I Incentive Disbursements]]</f>
        <v>66760.149999999994</v>
      </c>
      <c r="G419" s="57">
        <f>Table3[[#This Row],[Incentive Disbursements]]/'1.) CLM Reference'!$B$5</f>
        <v>5.0905295080096733E-4</v>
      </c>
      <c r="H419" s="53">
        <v>53937.008200000004</v>
      </c>
      <c r="I419" s="54">
        <f>Table3[[#This Row],[Residential CLM $ Collected]]/'1.) CLM Reference'!$B$4</f>
        <v>5.1145143206460469E-4</v>
      </c>
      <c r="J419" s="53">
        <v>66760.149999999994</v>
      </c>
      <c r="K419" s="54">
        <f>Table3[[#This Row],[Residential Incentive Disbursements]]/'1.) CLM Reference'!$B$5</f>
        <v>5.0905295080096733E-4</v>
      </c>
      <c r="L419" s="53">
        <v>0</v>
      </c>
      <c r="M419" s="54">
        <f>Table3[[#This Row],[C&amp;I CLM $ Collected]]/'1.) CLM Reference'!$B$4</f>
        <v>0</v>
      </c>
      <c r="N419" s="53">
        <v>0</v>
      </c>
      <c r="O419" s="54">
        <f>Table3[[#This Row],[C&amp;I Incentive Disbursements]]/'1.) CLM Reference'!$B$5</f>
        <v>0</v>
      </c>
    </row>
    <row r="420" spans="1:15" s="1" customFormat="1" x14ac:dyDescent="0.35">
      <c r="A420" s="89" t="s">
        <v>159</v>
      </c>
      <c r="B420" s="100">
        <v>9003415500</v>
      </c>
      <c r="C420" s="89" t="s">
        <v>50</v>
      </c>
      <c r="D420" s="56">
        <f>Table3[[#This Row],[Residential CLM $ Collected]]+Table3[[#This Row],[C&amp;I CLM $ Collected]]</f>
        <v>28487.475620000001</v>
      </c>
      <c r="E420" s="57">
        <f>Table3[[#This Row],[CLM $ Collected ]]/'1.) CLM Reference'!$B$4</f>
        <v>2.7012918750941238E-4</v>
      </c>
      <c r="F420" s="56">
        <f>Table3[[#This Row],[Residential Incentive Disbursements]]+Table3[[#This Row],[C&amp;I Incentive Disbursements]]</f>
        <v>80260.210000000006</v>
      </c>
      <c r="G420" s="57">
        <f>Table3[[#This Row],[Incentive Disbursements]]/'1.) CLM Reference'!$B$5</f>
        <v>6.1199228480471237E-4</v>
      </c>
      <c r="H420" s="53">
        <v>28111.631420000002</v>
      </c>
      <c r="I420" s="54">
        <f>Table3[[#This Row],[Residential CLM $ Collected]]/'1.) CLM Reference'!$B$4</f>
        <v>2.6656528842160243E-4</v>
      </c>
      <c r="J420" s="53">
        <v>80260.210000000006</v>
      </c>
      <c r="K420" s="54">
        <f>Table3[[#This Row],[Residential Incentive Disbursements]]/'1.) CLM Reference'!$B$5</f>
        <v>6.1199228480471237E-4</v>
      </c>
      <c r="L420" s="53">
        <v>375.8442</v>
      </c>
      <c r="M420" s="54">
        <f>Table3[[#This Row],[C&amp;I CLM $ Collected]]/'1.) CLM Reference'!$B$4</f>
        <v>3.5638990878099109E-6</v>
      </c>
      <c r="N420" s="53">
        <v>0</v>
      </c>
      <c r="O420" s="54">
        <f>Table3[[#This Row],[C&amp;I Incentive Disbursements]]/'1.) CLM Reference'!$B$5</f>
        <v>0</v>
      </c>
    </row>
    <row r="421" spans="1:15" s="1" customFormat="1" x14ac:dyDescent="0.35">
      <c r="A421" s="89" t="s">
        <v>159</v>
      </c>
      <c r="B421" s="100">
        <v>9003415600</v>
      </c>
      <c r="C421" s="89" t="s">
        <v>50</v>
      </c>
      <c r="D421" s="56">
        <f>Table3[[#This Row],[Residential CLM $ Collected]]+Table3[[#This Row],[C&amp;I CLM $ Collected]]</f>
        <v>34160.534139999996</v>
      </c>
      <c r="E421" s="57">
        <f>Table3[[#This Row],[CLM $ Collected ]]/'1.) CLM Reference'!$B$4</f>
        <v>3.239233077446594E-4</v>
      </c>
      <c r="F421" s="56">
        <f>Table3[[#This Row],[Residential Incentive Disbursements]]+Table3[[#This Row],[C&amp;I Incentive Disbursements]]</f>
        <v>6173.49</v>
      </c>
      <c r="G421" s="57">
        <f>Table3[[#This Row],[Incentive Disbursements]]/'1.) CLM Reference'!$B$5</f>
        <v>4.7073490716247105E-5</v>
      </c>
      <c r="H421" s="53">
        <v>34160.534139999996</v>
      </c>
      <c r="I421" s="54">
        <f>Table3[[#This Row],[Residential CLM $ Collected]]/'1.) CLM Reference'!$B$4</f>
        <v>3.239233077446594E-4</v>
      </c>
      <c r="J421" s="53">
        <v>6173.49</v>
      </c>
      <c r="K421" s="54">
        <f>Table3[[#This Row],[Residential Incentive Disbursements]]/'1.) CLM Reference'!$B$5</f>
        <v>4.7073490716247105E-5</v>
      </c>
      <c r="L421" s="53">
        <v>0</v>
      </c>
      <c r="M421" s="54">
        <f>Table3[[#This Row],[C&amp;I CLM $ Collected]]/'1.) CLM Reference'!$B$4</f>
        <v>0</v>
      </c>
      <c r="N421" s="53">
        <v>0</v>
      </c>
      <c r="O421" s="54">
        <f>Table3[[#This Row],[C&amp;I Incentive Disbursements]]/'1.) CLM Reference'!$B$5</f>
        <v>0</v>
      </c>
    </row>
    <row r="422" spans="1:15" s="1" customFormat="1" x14ac:dyDescent="0.35">
      <c r="A422" s="89" t="s">
        <v>159</v>
      </c>
      <c r="B422" s="100">
        <v>9003415700</v>
      </c>
      <c r="C422" s="89" t="s">
        <v>50</v>
      </c>
      <c r="D422" s="56">
        <f>Table3[[#This Row],[Residential CLM $ Collected]]+Table3[[#This Row],[C&amp;I CLM $ Collected]]</f>
        <v>33882.960420000003</v>
      </c>
      <c r="E422" s="57">
        <f>Table3[[#This Row],[CLM $ Collected ]]/'1.) CLM Reference'!$B$4</f>
        <v>3.2129124709956235E-4</v>
      </c>
      <c r="F422" s="56">
        <f>Table3[[#This Row],[Residential Incentive Disbursements]]+Table3[[#This Row],[C&amp;I Incentive Disbursements]]</f>
        <v>11831.96</v>
      </c>
      <c r="G422" s="57">
        <f>Table3[[#This Row],[Incentive Disbursements]]/'1.) CLM Reference'!$B$5</f>
        <v>9.0219901419619542E-5</v>
      </c>
      <c r="H422" s="53">
        <v>33882.960420000003</v>
      </c>
      <c r="I422" s="54">
        <f>Table3[[#This Row],[Residential CLM $ Collected]]/'1.) CLM Reference'!$B$4</f>
        <v>3.2129124709956235E-4</v>
      </c>
      <c r="J422" s="53">
        <v>11831.96</v>
      </c>
      <c r="K422" s="54">
        <f>Table3[[#This Row],[Residential Incentive Disbursements]]/'1.) CLM Reference'!$B$5</f>
        <v>9.0219901419619542E-5</v>
      </c>
      <c r="L422" s="53">
        <v>0</v>
      </c>
      <c r="M422" s="54">
        <f>Table3[[#This Row],[C&amp;I CLM $ Collected]]/'1.) CLM Reference'!$B$4</f>
        <v>0</v>
      </c>
      <c r="N422" s="53">
        <v>0</v>
      </c>
      <c r="O422" s="54">
        <f>Table3[[#This Row],[C&amp;I Incentive Disbursements]]/'1.) CLM Reference'!$B$5</f>
        <v>0</v>
      </c>
    </row>
    <row r="423" spans="1:15" s="1" customFormat="1" x14ac:dyDescent="0.35">
      <c r="A423" s="89" t="s">
        <v>159</v>
      </c>
      <c r="B423" s="100">
        <v>9003415800</v>
      </c>
      <c r="C423" s="89" t="s">
        <v>50</v>
      </c>
      <c r="D423" s="56">
        <f>Table3[[#This Row],[Residential CLM $ Collected]]+Table3[[#This Row],[C&amp;I CLM $ Collected]]</f>
        <v>565524.30841000006</v>
      </c>
      <c r="E423" s="57">
        <f>Table3[[#This Row],[CLM $ Collected ]]/'1.) CLM Reference'!$B$4</f>
        <v>5.3625187428107974E-3</v>
      </c>
      <c r="F423" s="56">
        <f>Table3[[#This Row],[Residential Incentive Disbursements]]+Table3[[#This Row],[C&amp;I Incentive Disbursements]]</f>
        <v>424141.01</v>
      </c>
      <c r="G423" s="57">
        <f>Table3[[#This Row],[Incentive Disbursements]]/'1.) CLM Reference'!$B$5</f>
        <v>3.2341184478495424E-3</v>
      </c>
      <c r="H423" s="53">
        <v>249755.69214999999</v>
      </c>
      <c r="I423" s="54">
        <f>Table3[[#This Row],[Residential CLM $ Collected]]/'1.) CLM Reference'!$B$4</f>
        <v>2.3682794185162837E-3</v>
      </c>
      <c r="J423" s="53">
        <v>177560.85</v>
      </c>
      <c r="K423" s="54">
        <f>Table3[[#This Row],[Residential Incentive Disbursements]]/'1.) CLM Reference'!$B$5</f>
        <v>1.3539195858491625E-3</v>
      </c>
      <c r="L423" s="53">
        <v>315768.61626000004</v>
      </c>
      <c r="M423" s="54">
        <f>Table3[[#This Row],[C&amp;I CLM $ Collected]]/'1.) CLM Reference'!$B$4</f>
        <v>2.9942393242945132E-3</v>
      </c>
      <c r="N423" s="53">
        <v>246580.16</v>
      </c>
      <c r="O423" s="54">
        <f>Table3[[#This Row],[C&amp;I Incentive Disbursements]]/'1.) CLM Reference'!$B$5</f>
        <v>1.88019886200038E-3</v>
      </c>
    </row>
    <row r="424" spans="1:15" s="1" customFormat="1" x14ac:dyDescent="0.35">
      <c r="A424" s="89" t="s">
        <v>159</v>
      </c>
      <c r="B424" s="100">
        <v>9003415900</v>
      </c>
      <c r="C424" s="89" t="s">
        <v>56</v>
      </c>
      <c r="D424" s="56">
        <f>Table3[[#This Row],[Residential CLM $ Collected]]+Table3[[#This Row],[C&amp;I CLM $ Collected]]</f>
        <v>12974.2834</v>
      </c>
      <c r="E424" s="57">
        <f>Table3[[#This Row],[CLM $ Collected ]]/'1.) CLM Reference'!$B$4</f>
        <v>1.2302713936851299E-4</v>
      </c>
      <c r="F424" s="56">
        <f>Table3[[#This Row],[Residential Incentive Disbursements]]+Table3[[#This Row],[C&amp;I Incentive Disbursements]]</f>
        <v>19629.45</v>
      </c>
      <c r="G424" s="57">
        <f>Table3[[#This Row],[Incentive Disbursements]]/'1.) CLM Reference'!$B$5</f>
        <v>1.4967655772343306E-4</v>
      </c>
      <c r="H424" s="53">
        <v>12972.7305</v>
      </c>
      <c r="I424" s="54">
        <f>Table3[[#This Row],[Residential CLM $ Collected]]/'1.) CLM Reference'!$B$4</f>
        <v>1.2301241417415464E-4</v>
      </c>
      <c r="J424" s="53">
        <v>19629.45</v>
      </c>
      <c r="K424" s="54">
        <f>Table3[[#This Row],[Residential Incentive Disbursements]]/'1.) CLM Reference'!$B$5</f>
        <v>1.4967655772343306E-4</v>
      </c>
      <c r="L424" s="53">
        <v>1.5528999999999999</v>
      </c>
      <c r="M424" s="54">
        <f>Table3[[#This Row],[C&amp;I CLM $ Collected]]/'1.) CLM Reference'!$B$4</f>
        <v>1.4725194358353835E-8</v>
      </c>
      <c r="N424" s="53">
        <v>0</v>
      </c>
      <c r="O424" s="54">
        <f>Table3[[#This Row],[C&amp;I Incentive Disbursements]]/'1.) CLM Reference'!$B$5</f>
        <v>0</v>
      </c>
    </row>
    <row r="425" spans="1:15" s="1" customFormat="1" x14ac:dyDescent="0.35">
      <c r="A425" s="89" t="s">
        <v>159</v>
      </c>
      <c r="B425" s="100">
        <v>9003416000</v>
      </c>
      <c r="C425" s="89" t="s">
        <v>50</v>
      </c>
      <c r="D425" s="56">
        <f>Table3[[#This Row],[Residential CLM $ Collected]]+Table3[[#This Row],[C&amp;I CLM $ Collected]]</f>
        <v>40551.990700000002</v>
      </c>
      <c r="E425" s="57">
        <f>Table3[[#This Row],[CLM $ Collected ]]/'1.) CLM Reference'!$B$4</f>
        <v>3.8452955417326114E-4</v>
      </c>
      <c r="F425" s="56">
        <f>Table3[[#This Row],[Residential Incentive Disbursements]]+Table3[[#This Row],[C&amp;I Incentive Disbursements]]</f>
        <v>26095.360000000001</v>
      </c>
      <c r="G425" s="57">
        <f>Table3[[#This Row],[Incentive Disbursements]]/'1.) CLM Reference'!$B$5</f>
        <v>1.989797807556384E-4</v>
      </c>
      <c r="H425" s="53">
        <v>40551.990700000002</v>
      </c>
      <c r="I425" s="54">
        <f>Table3[[#This Row],[Residential CLM $ Collected]]/'1.) CLM Reference'!$B$4</f>
        <v>3.8452955417326114E-4</v>
      </c>
      <c r="J425" s="53">
        <v>26095.360000000001</v>
      </c>
      <c r="K425" s="54">
        <f>Table3[[#This Row],[Residential Incentive Disbursements]]/'1.) CLM Reference'!$B$5</f>
        <v>1.989797807556384E-4</v>
      </c>
      <c r="L425" s="53">
        <v>0</v>
      </c>
      <c r="M425" s="54">
        <f>Table3[[#This Row],[C&amp;I CLM $ Collected]]/'1.) CLM Reference'!$B$4</f>
        <v>0</v>
      </c>
      <c r="N425" s="53">
        <v>0</v>
      </c>
      <c r="O425" s="54">
        <f>Table3[[#This Row],[C&amp;I Incentive Disbursements]]/'1.) CLM Reference'!$B$5</f>
        <v>0</v>
      </c>
    </row>
    <row r="426" spans="1:15" s="1" customFormat="1" x14ac:dyDescent="0.35">
      <c r="A426" s="89" t="s">
        <v>159</v>
      </c>
      <c r="B426" s="100">
        <v>9003416100</v>
      </c>
      <c r="C426" s="89" t="s">
        <v>50</v>
      </c>
      <c r="D426" s="56">
        <f>Table3[[#This Row],[Residential CLM $ Collected]]+Table3[[#This Row],[C&amp;I CLM $ Collected]]</f>
        <v>41043.719400000002</v>
      </c>
      <c r="E426" s="57">
        <f>Table3[[#This Row],[CLM $ Collected ]]/'1.) CLM Reference'!$B$4</f>
        <v>3.8919231460798372E-4</v>
      </c>
      <c r="F426" s="56">
        <f>Table3[[#This Row],[Residential Incentive Disbursements]]+Table3[[#This Row],[C&amp;I Incentive Disbursements]]</f>
        <v>17862.41</v>
      </c>
      <c r="G426" s="57">
        <f>Table3[[#This Row],[Incentive Disbursements]]/'1.) CLM Reference'!$B$5</f>
        <v>1.3620269755110957E-4</v>
      </c>
      <c r="H426" s="53">
        <v>41043.719400000002</v>
      </c>
      <c r="I426" s="54">
        <f>Table3[[#This Row],[Residential CLM $ Collected]]/'1.) CLM Reference'!$B$4</f>
        <v>3.8919231460798372E-4</v>
      </c>
      <c r="J426" s="53">
        <v>17862.41</v>
      </c>
      <c r="K426" s="54">
        <f>Table3[[#This Row],[Residential Incentive Disbursements]]/'1.) CLM Reference'!$B$5</f>
        <v>1.3620269755110957E-4</v>
      </c>
      <c r="L426" s="53">
        <v>0</v>
      </c>
      <c r="M426" s="54">
        <f>Table3[[#This Row],[C&amp;I CLM $ Collected]]/'1.) CLM Reference'!$B$4</f>
        <v>0</v>
      </c>
      <c r="N426" s="53">
        <v>0</v>
      </c>
      <c r="O426" s="54">
        <f>Table3[[#This Row],[C&amp;I Incentive Disbursements]]/'1.) CLM Reference'!$B$5</f>
        <v>0</v>
      </c>
    </row>
    <row r="427" spans="1:15" s="1" customFormat="1" x14ac:dyDescent="0.35">
      <c r="A427" s="89" t="s">
        <v>159</v>
      </c>
      <c r="B427" s="100">
        <v>9003416200</v>
      </c>
      <c r="C427" s="89" t="s">
        <v>50</v>
      </c>
      <c r="D427" s="56">
        <f>Table3[[#This Row],[Residential CLM $ Collected]]+Table3[[#This Row],[C&amp;I CLM $ Collected]]</f>
        <v>24057.622200000002</v>
      </c>
      <c r="E427" s="57">
        <f>Table3[[#This Row],[CLM $ Collected ]]/'1.) CLM Reference'!$B$4</f>
        <v>2.2812361561906627E-4</v>
      </c>
      <c r="F427" s="56">
        <f>Table3[[#This Row],[Residential Incentive Disbursements]]+Table3[[#This Row],[C&amp;I Incentive Disbursements]]</f>
        <v>5550.76</v>
      </c>
      <c r="G427" s="57">
        <f>Table3[[#This Row],[Incentive Disbursements]]/'1.) CLM Reference'!$B$5</f>
        <v>4.2325110970960637E-5</v>
      </c>
      <c r="H427" s="53">
        <v>24057.622200000002</v>
      </c>
      <c r="I427" s="54">
        <f>Table3[[#This Row],[Residential CLM $ Collected]]/'1.) CLM Reference'!$B$4</f>
        <v>2.2812361561906627E-4</v>
      </c>
      <c r="J427" s="53">
        <v>5550.76</v>
      </c>
      <c r="K427" s="54">
        <f>Table3[[#This Row],[Residential Incentive Disbursements]]/'1.) CLM Reference'!$B$5</f>
        <v>4.2325110970960637E-5</v>
      </c>
      <c r="L427" s="53">
        <v>0</v>
      </c>
      <c r="M427" s="54">
        <f>Table3[[#This Row],[C&amp;I CLM $ Collected]]/'1.) CLM Reference'!$B$4</f>
        <v>0</v>
      </c>
      <c r="N427" s="53">
        <v>0</v>
      </c>
      <c r="O427" s="54">
        <f>Table3[[#This Row],[C&amp;I Incentive Disbursements]]/'1.) CLM Reference'!$B$5</f>
        <v>0</v>
      </c>
    </row>
    <row r="428" spans="1:15" s="1" customFormat="1" x14ac:dyDescent="0.35">
      <c r="A428" s="89" t="s">
        <v>159</v>
      </c>
      <c r="B428" s="100">
        <v>9003416300</v>
      </c>
      <c r="C428" s="89" t="s">
        <v>50</v>
      </c>
      <c r="D428" s="56">
        <f>Table3[[#This Row],[Residential CLM $ Collected]]+Table3[[#This Row],[C&amp;I CLM $ Collected]]</f>
        <v>42772.9663</v>
      </c>
      <c r="E428" s="57">
        <f>Table3[[#This Row],[CLM $ Collected ]]/'1.) CLM Reference'!$B$4</f>
        <v>4.055896980171413E-4</v>
      </c>
      <c r="F428" s="56">
        <f>Table3[[#This Row],[Residential Incentive Disbursements]]+Table3[[#This Row],[C&amp;I Incentive Disbursements]]</f>
        <v>23873.42</v>
      </c>
      <c r="G428" s="57">
        <f>Table3[[#This Row],[Incentive Disbursements]]/'1.) CLM Reference'!$B$5</f>
        <v>1.8203726170044302E-4</v>
      </c>
      <c r="H428" s="53">
        <v>42772.9663</v>
      </c>
      <c r="I428" s="54">
        <f>Table3[[#This Row],[Residential CLM $ Collected]]/'1.) CLM Reference'!$B$4</f>
        <v>4.055896980171413E-4</v>
      </c>
      <c r="J428" s="53">
        <v>23873.42</v>
      </c>
      <c r="K428" s="54">
        <f>Table3[[#This Row],[Residential Incentive Disbursements]]/'1.) CLM Reference'!$B$5</f>
        <v>1.8203726170044302E-4</v>
      </c>
      <c r="L428" s="53">
        <v>0</v>
      </c>
      <c r="M428" s="54">
        <f>Table3[[#This Row],[C&amp;I CLM $ Collected]]/'1.) CLM Reference'!$B$4</f>
        <v>0</v>
      </c>
      <c r="N428" s="53">
        <v>0</v>
      </c>
      <c r="O428" s="54">
        <f>Table3[[#This Row],[C&amp;I Incentive Disbursements]]/'1.) CLM Reference'!$B$5</f>
        <v>0</v>
      </c>
    </row>
    <row r="429" spans="1:15" s="1" customFormat="1" x14ac:dyDescent="0.35">
      <c r="A429" s="89" t="s">
        <v>159</v>
      </c>
      <c r="B429" s="100">
        <v>9003416400</v>
      </c>
      <c r="C429" s="89" t="s">
        <v>50</v>
      </c>
      <c r="D429" s="56">
        <f>Table3[[#This Row],[Residential CLM $ Collected]]+Table3[[#This Row],[C&amp;I CLM $ Collected]]</f>
        <v>40585.105100000001</v>
      </c>
      <c r="E429" s="57">
        <f>Table3[[#This Row],[CLM $ Collected ]]/'1.) CLM Reference'!$B$4</f>
        <v>3.8484355763520993E-4</v>
      </c>
      <c r="F429" s="56">
        <f>Table3[[#This Row],[Residential Incentive Disbursements]]+Table3[[#This Row],[C&amp;I Incentive Disbursements]]</f>
        <v>60487.51</v>
      </c>
      <c r="G429" s="57">
        <f>Table3[[#This Row],[Incentive Disbursements]]/'1.) CLM Reference'!$B$5</f>
        <v>4.6122343122510995E-4</v>
      </c>
      <c r="H429" s="53">
        <v>40585.105100000001</v>
      </c>
      <c r="I429" s="54">
        <f>Table3[[#This Row],[Residential CLM $ Collected]]/'1.) CLM Reference'!$B$4</f>
        <v>3.8484355763520993E-4</v>
      </c>
      <c r="J429" s="53">
        <v>60487.51</v>
      </c>
      <c r="K429" s="54">
        <f>Table3[[#This Row],[Residential Incentive Disbursements]]/'1.) CLM Reference'!$B$5</f>
        <v>4.6122343122510995E-4</v>
      </c>
      <c r="L429" s="53">
        <v>0</v>
      </c>
      <c r="M429" s="54">
        <f>Table3[[#This Row],[C&amp;I CLM $ Collected]]/'1.) CLM Reference'!$B$4</f>
        <v>0</v>
      </c>
      <c r="N429" s="53">
        <v>0</v>
      </c>
      <c r="O429" s="54">
        <f>Table3[[#This Row],[C&amp;I Incentive Disbursements]]/'1.) CLM Reference'!$B$5</f>
        <v>0</v>
      </c>
    </row>
    <row r="430" spans="1:15" s="1" customFormat="1" x14ac:dyDescent="0.35">
      <c r="A430" s="89" t="s">
        <v>159</v>
      </c>
      <c r="B430" s="100">
        <v>9003416500</v>
      </c>
      <c r="C430" s="89" t="s">
        <v>50</v>
      </c>
      <c r="D430" s="56">
        <f>Table3[[#This Row],[Residential CLM $ Collected]]+Table3[[#This Row],[C&amp;I CLM $ Collected]]</f>
        <v>45098.060400000002</v>
      </c>
      <c r="E430" s="57">
        <f>Table3[[#This Row],[CLM $ Collected ]]/'1.) CLM Reference'!$B$4</f>
        <v>4.2763713347593568E-4</v>
      </c>
      <c r="F430" s="56">
        <f>Table3[[#This Row],[Residential Incentive Disbursements]]+Table3[[#This Row],[C&amp;I Incentive Disbursements]]</f>
        <v>50985.33</v>
      </c>
      <c r="G430" s="57">
        <f>Table3[[#This Row],[Incentive Disbursements]]/'1.) CLM Reference'!$B$5</f>
        <v>3.8876833985635275E-4</v>
      </c>
      <c r="H430" s="53">
        <v>45098.060400000002</v>
      </c>
      <c r="I430" s="54">
        <f>Table3[[#This Row],[Residential CLM $ Collected]]/'1.) CLM Reference'!$B$4</f>
        <v>4.2763713347593568E-4</v>
      </c>
      <c r="J430" s="53">
        <v>50985.33</v>
      </c>
      <c r="K430" s="54">
        <f>Table3[[#This Row],[Residential Incentive Disbursements]]/'1.) CLM Reference'!$B$5</f>
        <v>3.8876833985635275E-4</v>
      </c>
      <c r="L430" s="53">
        <v>0</v>
      </c>
      <c r="M430" s="54">
        <f>Table3[[#This Row],[C&amp;I CLM $ Collected]]/'1.) CLM Reference'!$B$4</f>
        <v>0</v>
      </c>
      <c r="N430" s="53">
        <v>0</v>
      </c>
      <c r="O430" s="54">
        <f>Table3[[#This Row],[C&amp;I Incentive Disbursements]]/'1.) CLM Reference'!$B$5</f>
        <v>0</v>
      </c>
    </row>
    <row r="431" spans="1:15" s="1" customFormat="1" x14ac:dyDescent="0.35">
      <c r="A431" s="89" t="s">
        <v>159</v>
      </c>
      <c r="B431" s="100">
        <v>9003416600</v>
      </c>
      <c r="C431" s="89" t="s">
        <v>50</v>
      </c>
      <c r="D431" s="56">
        <f>Table3[[#This Row],[Residential CLM $ Collected]]+Table3[[#This Row],[C&amp;I CLM $ Collected]]</f>
        <v>19032.513589999999</v>
      </c>
      <c r="E431" s="57">
        <f>Table3[[#This Row],[CLM $ Collected ]]/'1.) CLM Reference'!$B$4</f>
        <v>1.8047360534532853E-4</v>
      </c>
      <c r="F431" s="56">
        <f>Table3[[#This Row],[Residential Incentive Disbursements]]+Table3[[#This Row],[C&amp;I Incentive Disbursements]]</f>
        <v>2206.1</v>
      </c>
      <c r="G431" s="57">
        <f>Table3[[#This Row],[Incentive Disbursements]]/'1.) CLM Reference'!$B$5</f>
        <v>1.6821737440104824E-5</v>
      </c>
      <c r="H431" s="53">
        <v>19030.918289999998</v>
      </c>
      <c r="I431" s="54">
        <f>Table3[[#This Row],[Residential CLM $ Collected]]/'1.) CLM Reference'!$B$4</f>
        <v>1.8045847809788188E-4</v>
      </c>
      <c r="J431" s="53">
        <v>2206.1</v>
      </c>
      <c r="K431" s="54">
        <f>Table3[[#This Row],[Residential Incentive Disbursements]]/'1.) CLM Reference'!$B$5</f>
        <v>1.6821737440104824E-5</v>
      </c>
      <c r="L431" s="53">
        <v>1.5952999999999999</v>
      </c>
      <c r="M431" s="54">
        <f>Table3[[#This Row],[C&amp;I CLM $ Collected]]/'1.) CLM Reference'!$B$4</f>
        <v>1.5127247446636532E-8</v>
      </c>
      <c r="N431" s="53">
        <v>0</v>
      </c>
      <c r="O431" s="54">
        <f>Table3[[#This Row],[C&amp;I Incentive Disbursements]]/'1.) CLM Reference'!$B$5</f>
        <v>0</v>
      </c>
    </row>
    <row r="432" spans="1:15" s="1" customFormat="1" x14ac:dyDescent="0.35">
      <c r="A432" s="89" t="s">
        <v>159</v>
      </c>
      <c r="B432" s="100">
        <v>9003416700</v>
      </c>
      <c r="C432" s="89" t="s">
        <v>50</v>
      </c>
      <c r="D432" s="56">
        <f>Table3[[#This Row],[Residential CLM $ Collected]]+Table3[[#This Row],[C&amp;I CLM $ Collected]]</f>
        <v>61221.550799999997</v>
      </c>
      <c r="E432" s="57">
        <f>Table3[[#This Row],[CLM $ Collected ]]/'1.) CLM Reference'!$B$4</f>
        <v>5.8052626341028571E-4</v>
      </c>
      <c r="F432" s="56">
        <f>Table3[[#This Row],[Residential Incentive Disbursements]]+Table3[[#This Row],[C&amp;I Incentive Disbursements]]</f>
        <v>60109.99</v>
      </c>
      <c r="G432" s="57">
        <f>Table3[[#This Row],[Incentive Disbursements]]/'1.) CLM Reference'!$B$5</f>
        <v>4.5834480273211853E-4</v>
      </c>
      <c r="H432" s="53">
        <v>61221.550799999997</v>
      </c>
      <c r="I432" s="54">
        <f>Table3[[#This Row],[Residential CLM $ Collected]]/'1.) CLM Reference'!$B$4</f>
        <v>5.8052626341028571E-4</v>
      </c>
      <c r="J432" s="53">
        <v>60109.99</v>
      </c>
      <c r="K432" s="54">
        <f>Table3[[#This Row],[Residential Incentive Disbursements]]/'1.) CLM Reference'!$B$5</f>
        <v>4.5834480273211853E-4</v>
      </c>
      <c r="L432" s="53">
        <v>0</v>
      </c>
      <c r="M432" s="54">
        <f>Table3[[#This Row],[C&amp;I CLM $ Collected]]/'1.) CLM Reference'!$B$4</f>
        <v>0</v>
      </c>
      <c r="N432" s="53">
        <v>0</v>
      </c>
      <c r="O432" s="54">
        <f>Table3[[#This Row],[C&amp;I Incentive Disbursements]]/'1.) CLM Reference'!$B$5</f>
        <v>0</v>
      </c>
    </row>
    <row r="433" spans="1:15" s="1" customFormat="1" x14ac:dyDescent="0.35">
      <c r="A433" s="89" t="s">
        <v>159</v>
      </c>
      <c r="B433" s="100">
        <v>9003416800</v>
      </c>
      <c r="C433" s="89" t="s">
        <v>50</v>
      </c>
      <c r="D433" s="56">
        <f>Table3[[#This Row],[Residential CLM $ Collected]]+Table3[[#This Row],[C&amp;I CLM $ Collected]]</f>
        <v>31496.048179999998</v>
      </c>
      <c r="E433" s="57">
        <f>Table3[[#This Row],[CLM $ Collected ]]/'1.) CLM Reference'!$B$4</f>
        <v>2.9865762828937893E-4</v>
      </c>
      <c r="F433" s="56">
        <f>Table3[[#This Row],[Residential Incentive Disbursements]]+Table3[[#This Row],[C&amp;I Incentive Disbursements]]</f>
        <v>8538.7900000000009</v>
      </c>
      <c r="G433" s="57">
        <f>Table3[[#This Row],[Incentive Disbursements]]/'1.) CLM Reference'!$B$5</f>
        <v>6.5109144388827666E-5</v>
      </c>
      <c r="H433" s="53">
        <v>31496.048179999998</v>
      </c>
      <c r="I433" s="54">
        <f>Table3[[#This Row],[Residential CLM $ Collected]]/'1.) CLM Reference'!$B$4</f>
        <v>2.9865762828937893E-4</v>
      </c>
      <c r="J433" s="53">
        <v>8538.7900000000009</v>
      </c>
      <c r="K433" s="54">
        <f>Table3[[#This Row],[Residential Incentive Disbursements]]/'1.) CLM Reference'!$B$5</f>
        <v>6.5109144388827666E-5</v>
      </c>
      <c r="L433" s="53">
        <v>0</v>
      </c>
      <c r="M433" s="54">
        <f>Table3[[#This Row],[C&amp;I CLM $ Collected]]/'1.) CLM Reference'!$B$4</f>
        <v>0</v>
      </c>
      <c r="N433" s="53">
        <v>0</v>
      </c>
      <c r="O433" s="54">
        <f>Table3[[#This Row],[C&amp;I Incentive Disbursements]]/'1.) CLM Reference'!$B$5</f>
        <v>0</v>
      </c>
    </row>
    <row r="434" spans="1:15" s="1" customFormat="1" x14ac:dyDescent="0.35">
      <c r="A434" s="89" t="s">
        <v>159</v>
      </c>
      <c r="B434" s="100">
        <v>9003417100</v>
      </c>
      <c r="C434" s="89" t="s">
        <v>56</v>
      </c>
      <c r="D434" s="56">
        <f>Table3[[#This Row],[Residential CLM $ Collected]]+Table3[[#This Row],[C&amp;I CLM $ Collected]]</f>
        <v>18680.284599999999</v>
      </c>
      <c r="E434" s="57">
        <f>Table3[[#This Row],[CLM $ Collected ]]/'1.) CLM Reference'!$B$4</f>
        <v>1.7713363475070127E-4</v>
      </c>
      <c r="F434" s="56">
        <f>Table3[[#This Row],[Residential Incentive Disbursements]]+Table3[[#This Row],[C&amp;I Incentive Disbursements]]</f>
        <v>937.43</v>
      </c>
      <c r="G434" s="57">
        <f>Table3[[#This Row],[Incentive Disbursements]]/'1.) CLM Reference'!$B$5</f>
        <v>7.1479993329755978E-6</v>
      </c>
      <c r="H434" s="53">
        <v>18680.284599999999</v>
      </c>
      <c r="I434" s="54">
        <f>Table3[[#This Row],[Residential CLM $ Collected]]/'1.) CLM Reference'!$B$4</f>
        <v>1.7713363475070127E-4</v>
      </c>
      <c r="J434" s="53">
        <v>937.43</v>
      </c>
      <c r="K434" s="54">
        <f>Table3[[#This Row],[Residential Incentive Disbursements]]/'1.) CLM Reference'!$B$5</f>
        <v>7.1479993329755978E-6</v>
      </c>
      <c r="L434" s="53">
        <v>0</v>
      </c>
      <c r="M434" s="54">
        <f>Table3[[#This Row],[C&amp;I CLM $ Collected]]/'1.) CLM Reference'!$B$4</f>
        <v>0</v>
      </c>
      <c r="N434" s="53">
        <v>0</v>
      </c>
      <c r="O434" s="54">
        <f>Table3[[#This Row],[C&amp;I Incentive Disbursements]]/'1.) CLM Reference'!$B$5</f>
        <v>0</v>
      </c>
    </row>
    <row r="435" spans="1:15" s="1" customFormat="1" x14ac:dyDescent="0.35">
      <c r="A435" s="89" t="s">
        <v>159</v>
      </c>
      <c r="B435" s="100">
        <v>9003417200</v>
      </c>
      <c r="C435" s="89" t="s">
        <v>50</v>
      </c>
      <c r="D435" s="56">
        <f>Table3[[#This Row],[Residential CLM $ Collected]]+Table3[[#This Row],[C&amp;I CLM $ Collected]]</f>
        <v>18965.580419999998</v>
      </c>
      <c r="E435" s="57">
        <f>Table3[[#This Row],[CLM $ Collected ]]/'1.) CLM Reference'!$B$4</f>
        <v>1.7983891931450187E-4</v>
      </c>
      <c r="F435" s="56">
        <f>Table3[[#This Row],[Residential Incentive Disbursements]]+Table3[[#This Row],[C&amp;I Incentive Disbursements]]</f>
        <v>2483.46</v>
      </c>
      <c r="G435" s="57">
        <f>Table3[[#This Row],[Incentive Disbursements]]/'1.) CLM Reference'!$B$5</f>
        <v>1.8936635720503481E-5</v>
      </c>
      <c r="H435" s="53">
        <v>18965.580419999998</v>
      </c>
      <c r="I435" s="54">
        <f>Table3[[#This Row],[Residential CLM $ Collected]]/'1.) CLM Reference'!$B$4</f>
        <v>1.7983891931450187E-4</v>
      </c>
      <c r="J435" s="53">
        <v>2483.46</v>
      </c>
      <c r="K435" s="54">
        <f>Table3[[#This Row],[Residential Incentive Disbursements]]/'1.) CLM Reference'!$B$5</f>
        <v>1.8936635720503481E-5</v>
      </c>
      <c r="L435" s="53">
        <v>0</v>
      </c>
      <c r="M435" s="54">
        <f>Table3[[#This Row],[C&amp;I CLM $ Collected]]/'1.) CLM Reference'!$B$4</f>
        <v>0</v>
      </c>
      <c r="N435" s="53">
        <v>0</v>
      </c>
      <c r="O435" s="54">
        <f>Table3[[#This Row],[C&amp;I Incentive Disbursements]]/'1.) CLM Reference'!$B$5</f>
        <v>0</v>
      </c>
    </row>
    <row r="436" spans="1:15" s="1" customFormat="1" x14ac:dyDescent="0.35">
      <c r="A436" s="89" t="s">
        <v>159</v>
      </c>
      <c r="B436" s="100">
        <v>9003417300</v>
      </c>
      <c r="C436" s="89" t="s">
        <v>56</v>
      </c>
      <c r="D436" s="56">
        <f>Table3[[#This Row],[Residential CLM $ Collected]]+Table3[[#This Row],[C&amp;I CLM $ Collected]]</f>
        <v>1084.7298000000001</v>
      </c>
      <c r="E436" s="57">
        <f>Table3[[#This Row],[CLM $ Collected ]]/'1.) CLM Reference'!$B$4</f>
        <v>1.0285824670808349E-5</v>
      </c>
      <c r="F436" s="56">
        <f>Table3[[#This Row],[Residential Incentive Disbursements]]+Table3[[#This Row],[C&amp;I Incentive Disbursements]]</f>
        <v>0</v>
      </c>
      <c r="G436" s="57">
        <f>Table3[[#This Row],[Incentive Disbursements]]/'1.) CLM Reference'!$B$5</f>
        <v>0</v>
      </c>
      <c r="H436" s="53">
        <v>1084.7298000000001</v>
      </c>
      <c r="I436" s="54">
        <f>Table3[[#This Row],[Residential CLM $ Collected]]/'1.) CLM Reference'!$B$4</f>
        <v>1.0285824670808349E-5</v>
      </c>
      <c r="J436" s="53">
        <v>0</v>
      </c>
      <c r="K436" s="54">
        <f>Table3[[#This Row],[Residential Incentive Disbursements]]/'1.) CLM Reference'!$B$5</f>
        <v>0</v>
      </c>
      <c r="L436" s="53">
        <v>0</v>
      </c>
      <c r="M436" s="54">
        <f>Table3[[#This Row],[C&amp;I CLM $ Collected]]/'1.) CLM Reference'!$B$4</f>
        <v>0</v>
      </c>
      <c r="N436" s="53">
        <v>0</v>
      </c>
      <c r="O436" s="54">
        <f>Table3[[#This Row],[C&amp;I Incentive Disbursements]]/'1.) CLM Reference'!$B$5</f>
        <v>0</v>
      </c>
    </row>
    <row r="437" spans="1:15" s="1" customFormat="1" x14ac:dyDescent="0.35">
      <c r="A437" s="89" t="s">
        <v>159</v>
      </c>
      <c r="B437" s="100">
        <v>9003417400</v>
      </c>
      <c r="C437" s="89" t="s">
        <v>50</v>
      </c>
      <c r="D437" s="56">
        <f>Table3[[#This Row],[Residential CLM $ Collected]]+Table3[[#This Row],[C&amp;I CLM $ Collected]]</f>
        <v>33169.244400000003</v>
      </c>
      <c r="E437" s="57">
        <f>Table3[[#This Row],[CLM $ Collected ]]/'1.) CLM Reference'!$B$4</f>
        <v>3.1452351761848132E-4</v>
      </c>
      <c r="F437" s="56">
        <f>Table3[[#This Row],[Residential Incentive Disbursements]]+Table3[[#This Row],[C&amp;I Incentive Disbursements]]</f>
        <v>15930.83</v>
      </c>
      <c r="G437" s="57">
        <f>Table3[[#This Row],[Incentive Disbursements]]/'1.) CLM Reference'!$B$5</f>
        <v>1.2147420310182909E-4</v>
      </c>
      <c r="H437" s="53">
        <v>33169.244400000003</v>
      </c>
      <c r="I437" s="54">
        <f>Table3[[#This Row],[Residential CLM $ Collected]]/'1.) CLM Reference'!$B$4</f>
        <v>3.1452351761848132E-4</v>
      </c>
      <c r="J437" s="53">
        <v>15930.83</v>
      </c>
      <c r="K437" s="54">
        <f>Table3[[#This Row],[Residential Incentive Disbursements]]/'1.) CLM Reference'!$B$5</f>
        <v>1.2147420310182909E-4</v>
      </c>
      <c r="L437" s="53">
        <v>0</v>
      </c>
      <c r="M437" s="54">
        <f>Table3[[#This Row],[C&amp;I CLM $ Collected]]/'1.) CLM Reference'!$B$4</f>
        <v>0</v>
      </c>
      <c r="N437" s="53">
        <v>0</v>
      </c>
      <c r="O437" s="54">
        <f>Table3[[#This Row],[C&amp;I Incentive Disbursements]]/'1.) CLM Reference'!$B$5</f>
        <v>0</v>
      </c>
    </row>
    <row r="438" spans="1:15" s="1" customFormat="1" x14ac:dyDescent="0.35">
      <c r="A438" s="89" t="s">
        <v>159</v>
      </c>
      <c r="B438" s="100">
        <v>9003417500</v>
      </c>
      <c r="C438" s="89" t="s">
        <v>50</v>
      </c>
      <c r="D438" s="56">
        <f>Table3[[#This Row],[Residential CLM $ Collected]]+Table3[[#This Row],[C&amp;I CLM $ Collected]]</f>
        <v>44145.904799999997</v>
      </c>
      <c r="E438" s="57">
        <f>Table3[[#This Row],[CLM $ Collected ]]/'1.) CLM Reference'!$B$4</f>
        <v>4.1860842829891521E-4</v>
      </c>
      <c r="F438" s="56">
        <f>Table3[[#This Row],[Residential Incentive Disbursements]]+Table3[[#This Row],[C&amp;I Incentive Disbursements]]</f>
        <v>39856.080000000002</v>
      </c>
      <c r="G438" s="57">
        <f>Table3[[#This Row],[Incentive Disbursements]]/'1.) CLM Reference'!$B$5</f>
        <v>3.0390667383700339E-4</v>
      </c>
      <c r="H438" s="53">
        <v>44145.904799999997</v>
      </c>
      <c r="I438" s="54">
        <f>Table3[[#This Row],[Residential CLM $ Collected]]/'1.) CLM Reference'!$B$4</f>
        <v>4.1860842829891521E-4</v>
      </c>
      <c r="J438" s="53">
        <v>39856.080000000002</v>
      </c>
      <c r="K438" s="54">
        <f>Table3[[#This Row],[Residential Incentive Disbursements]]/'1.) CLM Reference'!$B$5</f>
        <v>3.0390667383700339E-4</v>
      </c>
      <c r="L438" s="53">
        <v>0</v>
      </c>
      <c r="M438" s="54">
        <f>Table3[[#This Row],[C&amp;I CLM $ Collected]]/'1.) CLM Reference'!$B$4</f>
        <v>0</v>
      </c>
      <c r="N438" s="53">
        <v>0</v>
      </c>
      <c r="O438" s="54">
        <f>Table3[[#This Row],[C&amp;I Incentive Disbursements]]/'1.) CLM Reference'!$B$5</f>
        <v>0</v>
      </c>
    </row>
    <row r="439" spans="1:15" s="1" customFormat="1" x14ac:dyDescent="0.35">
      <c r="A439" s="89" t="s">
        <v>159</v>
      </c>
      <c r="B439" s="100">
        <v>9003460100</v>
      </c>
      <c r="C439" s="89" t="s">
        <v>50</v>
      </c>
      <c r="D439" s="56">
        <f>Table3[[#This Row],[Residential CLM $ Collected]]+Table3[[#This Row],[C&amp;I CLM $ Collected]]</f>
        <v>174.9</v>
      </c>
      <c r="E439" s="57">
        <f>Table3[[#This Row],[CLM $ Collected ]]/'1.) CLM Reference'!$B$4</f>
        <v>1.6584689891661317E-6</v>
      </c>
      <c r="F439" s="56">
        <f>Table3[[#This Row],[Residential Incentive Disbursements]]+Table3[[#This Row],[C&amp;I Incentive Disbursements]]</f>
        <v>0</v>
      </c>
      <c r="G439" s="57">
        <f>Table3[[#This Row],[Incentive Disbursements]]/'1.) CLM Reference'!$B$5</f>
        <v>0</v>
      </c>
      <c r="H439" s="53">
        <v>174.9</v>
      </c>
      <c r="I439" s="54">
        <f>Table3[[#This Row],[Residential CLM $ Collected]]/'1.) CLM Reference'!$B$4</f>
        <v>1.6584689891661317E-6</v>
      </c>
      <c r="J439" s="53">
        <v>0</v>
      </c>
      <c r="K439" s="54">
        <f>Table3[[#This Row],[Residential Incentive Disbursements]]/'1.) CLM Reference'!$B$5</f>
        <v>0</v>
      </c>
      <c r="L439" s="53">
        <v>0</v>
      </c>
      <c r="M439" s="54">
        <f>Table3[[#This Row],[C&amp;I CLM $ Collected]]/'1.) CLM Reference'!$B$4</f>
        <v>0</v>
      </c>
      <c r="N439" s="53">
        <v>0</v>
      </c>
      <c r="O439" s="54">
        <f>Table3[[#This Row],[C&amp;I Incentive Disbursements]]/'1.) CLM Reference'!$B$5</f>
        <v>0</v>
      </c>
    </row>
    <row r="440" spans="1:15" s="1" customFormat="1" x14ac:dyDescent="0.35">
      <c r="A440" s="89" t="s">
        <v>159</v>
      </c>
      <c r="B440" s="100">
        <v>9003460202</v>
      </c>
      <c r="C440" s="89" t="s">
        <v>50</v>
      </c>
      <c r="D440" s="56">
        <f>Table3[[#This Row],[Residential CLM $ Collected]]+Table3[[#This Row],[C&amp;I CLM $ Collected]]</f>
        <v>245.07730000000001</v>
      </c>
      <c r="E440" s="57">
        <f>Table3[[#This Row],[CLM $ Collected ]]/'1.) CLM Reference'!$B$4</f>
        <v>2.323917106910033E-6</v>
      </c>
      <c r="F440" s="56">
        <f>Table3[[#This Row],[Residential Incentive Disbursements]]+Table3[[#This Row],[C&amp;I Incentive Disbursements]]</f>
        <v>0</v>
      </c>
      <c r="G440" s="57">
        <f>Table3[[#This Row],[Incentive Disbursements]]/'1.) CLM Reference'!$B$5</f>
        <v>0</v>
      </c>
      <c r="H440" s="53">
        <v>245.07730000000001</v>
      </c>
      <c r="I440" s="54">
        <f>Table3[[#This Row],[Residential CLM $ Collected]]/'1.) CLM Reference'!$B$4</f>
        <v>2.323917106910033E-6</v>
      </c>
      <c r="J440" s="53">
        <v>0</v>
      </c>
      <c r="K440" s="54">
        <f>Table3[[#This Row],[Residential Incentive Disbursements]]/'1.) CLM Reference'!$B$5</f>
        <v>0</v>
      </c>
      <c r="L440" s="53">
        <v>0</v>
      </c>
      <c r="M440" s="54">
        <f>Table3[[#This Row],[C&amp;I CLM $ Collected]]/'1.) CLM Reference'!$B$4</f>
        <v>0</v>
      </c>
      <c r="N440" s="53">
        <v>0</v>
      </c>
      <c r="O440" s="54">
        <f>Table3[[#This Row],[C&amp;I Incentive Disbursements]]/'1.) CLM Reference'!$B$5</f>
        <v>0</v>
      </c>
    </row>
    <row r="441" spans="1:15" s="1" customFormat="1" x14ac:dyDescent="0.35">
      <c r="A441" s="89" t="s">
        <v>159</v>
      </c>
      <c r="B441" s="100">
        <v>9003494300</v>
      </c>
      <c r="C441" s="89" t="s">
        <v>50</v>
      </c>
      <c r="D441" s="56">
        <f>Table3[[#This Row],[Residential CLM $ Collected]]+Table3[[#This Row],[C&amp;I CLM $ Collected]]</f>
        <v>33.485399999999998</v>
      </c>
      <c r="E441" s="57">
        <f>Table3[[#This Row],[CLM $ Collected ]]/'1.) CLM Reference'!$B$4</f>
        <v>3.1752142647126122E-7</v>
      </c>
      <c r="F441" s="56">
        <f>Table3[[#This Row],[Residential Incentive Disbursements]]+Table3[[#This Row],[C&amp;I Incentive Disbursements]]</f>
        <v>0</v>
      </c>
      <c r="G441" s="57">
        <f>Table3[[#This Row],[Incentive Disbursements]]/'1.) CLM Reference'!$B$5</f>
        <v>0</v>
      </c>
      <c r="H441" s="53">
        <v>33.485399999999998</v>
      </c>
      <c r="I441" s="54">
        <f>Table3[[#This Row],[Residential CLM $ Collected]]/'1.) CLM Reference'!$B$4</f>
        <v>3.1752142647126122E-7</v>
      </c>
      <c r="J441" s="53">
        <v>0</v>
      </c>
      <c r="K441" s="54">
        <f>Table3[[#This Row],[Residential Incentive Disbursements]]/'1.) CLM Reference'!$B$5</f>
        <v>0</v>
      </c>
      <c r="L441" s="53">
        <v>0</v>
      </c>
      <c r="M441" s="54">
        <f>Table3[[#This Row],[C&amp;I CLM $ Collected]]/'1.) CLM Reference'!$B$4</f>
        <v>0</v>
      </c>
      <c r="N441" s="53">
        <v>0</v>
      </c>
      <c r="O441" s="54">
        <f>Table3[[#This Row],[C&amp;I Incentive Disbursements]]/'1.) CLM Reference'!$B$5</f>
        <v>0</v>
      </c>
    </row>
    <row r="442" spans="1:15" s="1" customFormat="1" x14ac:dyDescent="0.35">
      <c r="A442" s="89" t="s">
        <v>160</v>
      </c>
      <c r="B442" s="100">
        <v>9001035100</v>
      </c>
      <c r="C442" s="89" t="s">
        <v>50</v>
      </c>
      <c r="D442" s="56">
        <f>Table3[[#This Row],[Residential CLM $ Collected]]+Table3[[#This Row],[C&amp;I CLM $ Collected]]</f>
        <v>460703.32892</v>
      </c>
      <c r="E442" s="57">
        <f>Table3[[#This Row],[CLM $ Collected ]]/'1.) CLM Reference'!$B$4</f>
        <v>4.368565947509573E-3</v>
      </c>
      <c r="F442" s="56">
        <f>Table3[[#This Row],[Residential Incentive Disbursements]]+Table3[[#This Row],[C&amp;I Incentive Disbursements]]</f>
        <v>344379.07999999996</v>
      </c>
      <c r="G442" s="57">
        <f>Table3[[#This Row],[Incentive Disbursements]]/'1.) CLM Reference'!$B$5</f>
        <v>2.6259255988508473E-3</v>
      </c>
      <c r="H442" s="53">
        <v>352782.88452000002</v>
      </c>
      <c r="I442" s="54">
        <f>Table3[[#This Row],[Residential CLM $ Collected]]/'1.) CLM Reference'!$B$4</f>
        <v>3.3452228352486941E-3</v>
      </c>
      <c r="J442" s="53">
        <v>300630.27999999997</v>
      </c>
      <c r="K442" s="54">
        <f>Table3[[#This Row],[Residential Incentive Disbursements]]/'1.) CLM Reference'!$B$5</f>
        <v>2.2923365381012631E-3</v>
      </c>
      <c r="L442" s="53">
        <v>107920.44440000001</v>
      </c>
      <c r="M442" s="54">
        <f>Table3[[#This Row],[C&amp;I CLM $ Collected]]/'1.) CLM Reference'!$B$4</f>
        <v>1.0233431122608789E-3</v>
      </c>
      <c r="N442" s="53">
        <v>43748.800000000003</v>
      </c>
      <c r="O442" s="54">
        <f>Table3[[#This Row],[C&amp;I Incentive Disbursements]]/'1.) CLM Reference'!$B$5</f>
        <v>3.3358906074958437E-4</v>
      </c>
    </row>
    <row r="443" spans="1:15" s="1" customFormat="1" x14ac:dyDescent="0.35">
      <c r="A443" s="89" t="s">
        <v>160</v>
      </c>
      <c r="B443" s="100">
        <v>9001035200</v>
      </c>
      <c r="C443" s="89" t="s">
        <v>50</v>
      </c>
      <c r="D443" s="56">
        <f>Table3[[#This Row],[Residential CLM $ Collected]]+Table3[[#This Row],[C&amp;I CLM $ Collected]]</f>
        <v>119565.00125999999</v>
      </c>
      <c r="E443" s="57">
        <f>Table3[[#This Row],[CLM $ Collected ]]/'1.) CLM Reference'!$B$4</f>
        <v>1.1337612737525411E-3</v>
      </c>
      <c r="F443" s="56">
        <f>Table3[[#This Row],[Residential Incentive Disbursements]]+Table3[[#This Row],[C&amp;I Incentive Disbursements]]</f>
        <v>58690.35</v>
      </c>
      <c r="G443" s="57">
        <f>Table3[[#This Row],[Incentive Disbursements]]/'1.) CLM Reference'!$B$5</f>
        <v>4.4751990298166731E-4</v>
      </c>
      <c r="H443" s="53">
        <v>119565.00125999999</v>
      </c>
      <c r="I443" s="54">
        <f>Table3[[#This Row],[Residential CLM $ Collected]]/'1.) CLM Reference'!$B$4</f>
        <v>1.1337612737525411E-3</v>
      </c>
      <c r="J443" s="53">
        <v>58690.35</v>
      </c>
      <c r="K443" s="54">
        <f>Table3[[#This Row],[Residential Incentive Disbursements]]/'1.) CLM Reference'!$B$5</f>
        <v>4.4751990298166731E-4</v>
      </c>
      <c r="L443" s="53">
        <v>0</v>
      </c>
      <c r="M443" s="54">
        <f>Table3[[#This Row],[C&amp;I CLM $ Collected]]/'1.) CLM Reference'!$B$4</f>
        <v>0</v>
      </c>
      <c r="N443" s="53">
        <v>0</v>
      </c>
      <c r="O443" s="54">
        <f>Table3[[#This Row],[C&amp;I Incentive Disbursements]]/'1.) CLM Reference'!$B$5</f>
        <v>0</v>
      </c>
    </row>
    <row r="444" spans="1:15" s="1" customFormat="1" x14ac:dyDescent="0.35">
      <c r="A444" s="89" t="s">
        <v>160</v>
      </c>
      <c r="B444" s="100">
        <v>9001035300</v>
      </c>
      <c r="C444" s="89" t="s">
        <v>50</v>
      </c>
      <c r="D444" s="56">
        <f>Table3[[#This Row],[Residential CLM $ Collected]]+Table3[[#This Row],[C&amp;I CLM $ Collected]]</f>
        <v>97134.339139999996</v>
      </c>
      <c r="E444" s="57">
        <f>Table3[[#This Row],[CLM $ Collected ]]/'1.) CLM Reference'!$B$4</f>
        <v>9.2106511862113211E-4</v>
      </c>
      <c r="F444" s="56">
        <f>Table3[[#This Row],[Residential Incentive Disbursements]]+Table3[[#This Row],[C&amp;I Incentive Disbursements]]</f>
        <v>54466.99</v>
      </c>
      <c r="G444" s="57">
        <f>Table3[[#This Row],[Incentive Disbursements]]/'1.) CLM Reference'!$B$5</f>
        <v>4.1531635235611037E-4</v>
      </c>
      <c r="H444" s="53">
        <v>97105.597240000003</v>
      </c>
      <c r="I444" s="54">
        <f>Table3[[#This Row],[Residential CLM $ Collected]]/'1.) CLM Reference'!$B$4</f>
        <v>9.2079257688391252E-4</v>
      </c>
      <c r="J444" s="53">
        <v>54466.99</v>
      </c>
      <c r="K444" s="54">
        <f>Table3[[#This Row],[Residential Incentive Disbursements]]/'1.) CLM Reference'!$B$5</f>
        <v>4.1531635235611037E-4</v>
      </c>
      <c r="L444" s="53">
        <v>28.741900000000001</v>
      </c>
      <c r="M444" s="54">
        <f>Table3[[#This Row],[C&amp;I CLM $ Collected]]/'1.) CLM Reference'!$B$4</f>
        <v>2.725417372196343E-7</v>
      </c>
      <c r="N444" s="53">
        <v>0</v>
      </c>
      <c r="O444" s="54">
        <f>Table3[[#This Row],[C&amp;I Incentive Disbursements]]/'1.) CLM Reference'!$B$5</f>
        <v>0</v>
      </c>
    </row>
    <row r="445" spans="1:15" s="1" customFormat="1" x14ac:dyDescent="0.35">
      <c r="A445" s="89" t="s">
        <v>160</v>
      </c>
      <c r="B445" s="100">
        <v>9001035400</v>
      </c>
      <c r="C445" s="89" t="s">
        <v>50</v>
      </c>
      <c r="D445" s="56">
        <f>Table3[[#This Row],[Residential CLM $ Collected]]+Table3[[#This Row],[C&amp;I CLM $ Collected]]</f>
        <v>149010.81493000002</v>
      </c>
      <c r="E445" s="57">
        <f>Table3[[#This Row],[CLM $ Collected ]]/'1.) CLM Reference'!$B$4</f>
        <v>1.4129777908049093E-3</v>
      </c>
      <c r="F445" s="56">
        <f>Table3[[#This Row],[Residential Incentive Disbursements]]+Table3[[#This Row],[C&amp;I Incentive Disbursements]]</f>
        <v>111756.61</v>
      </c>
      <c r="G445" s="57">
        <f>Table3[[#This Row],[Incentive Disbursements]]/'1.) CLM Reference'!$B$5</f>
        <v>8.5215554626544277E-4</v>
      </c>
      <c r="H445" s="53">
        <v>149010.81493000002</v>
      </c>
      <c r="I445" s="54">
        <f>Table3[[#This Row],[Residential CLM $ Collected]]/'1.) CLM Reference'!$B$4</f>
        <v>1.4129777908049093E-3</v>
      </c>
      <c r="J445" s="53">
        <v>111756.61</v>
      </c>
      <c r="K445" s="54">
        <f>Table3[[#This Row],[Residential Incentive Disbursements]]/'1.) CLM Reference'!$B$5</f>
        <v>8.5215554626544277E-4</v>
      </c>
      <c r="L445" s="53">
        <v>0</v>
      </c>
      <c r="M445" s="54">
        <f>Table3[[#This Row],[C&amp;I CLM $ Collected]]/'1.) CLM Reference'!$B$4</f>
        <v>0</v>
      </c>
      <c r="N445" s="53">
        <v>0</v>
      </c>
      <c r="O445" s="54">
        <f>Table3[[#This Row],[C&amp;I Incentive Disbursements]]/'1.) CLM Reference'!$B$5</f>
        <v>0</v>
      </c>
    </row>
    <row r="446" spans="1:15" s="1" customFormat="1" x14ac:dyDescent="0.35">
      <c r="A446" s="89" t="s">
        <v>161</v>
      </c>
      <c r="B446" s="100">
        <v>9001210900</v>
      </c>
      <c r="C446" s="89" t="s">
        <v>50</v>
      </c>
      <c r="D446" s="56">
        <f>Table3[[#This Row],[Residential CLM $ Collected]]+Table3[[#This Row],[C&amp;I CLM $ Collected]]</f>
        <v>873.36633000000006</v>
      </c>
      <c r="E446" s="57">
        <f>Table3[[#This Row],[CLM $ Collected ]]/'1.) CLM Reference'!$B$4</f>
        <v>8.2815950513827009E-6</v>
      </c>
      <c r="F446" s="56">
        <f>Table3[[#This Row],[Residential Incentive Disbursements]]+Table3[[#This Row],[C&amp;I Incentive Disbursements]]</f>
        <v>28340</v>
      </c>
      <c r="G446" s="57">
        <f>Table3[[#This Row],[Incentive Disbursements]]/'1.) CLM Reference'!$B$5</f>
        <v>2.1609538962538905E-4</v>
      </c>
      <c r="H446" s="53">
        <v>873.36633000000006</v>
      </c>
      <c r="I446" s="54">
        <f>Table3[[#This Row],[Residential CLM $ Collected]]/'1.) CLM Reference'!$B$4</f>
        <v>8.2815950513827009E-6</v>
      </c>
      <c r="J446" s="53">
        <v>28340</v>
      </c>
      <c r="K446" s="54">
        <f>Table3[[#This Row],[Residential Incentive Disbursements]]/'1.) CLM Reference'!$B$5</f>
        <v>2.1609538962538905E-4</v>
      </c>
      <c r="L446" s="53">
        <v>0</v>
      </c>
      <c r="M446" s="54">
        <f>Table3[[#This Row],[C&amp;I CLM $ Collected]]/'1.) CLM Reference'!$B$4</f>
        <v>0</v>
      </c>
      <c r="N446" s="53">
        <v>0</v>
      </c>
      <c r="O446" s="54">
        <f>Table3[[#This Row],[C&amp;I Incentive Disbursements]]/'1.) CLM Reference'!$B$5</f>
        <v>0</v>
      </c>
    </row>
    <row r="447" spans="1:15" s="1" customFormat="1" x14ac:dyDescent="0.35">
      <c r="A447" s="89" t="s">
        <v>161</v>
      </c>
      <c r="B447" s="100">
        <v>9001211000</v>
      </c>
      <c r="C447" s="89" t="s">
        <v>50</v>
      </c>
      <c r="D447" s="56">
        <f>Table3[[#This Row],[Residential CLM $ Collected]]+Table3[[#This Row],[C&amp;I CLM $ Collected]]</f>
        <v>1686.9847</v>
      </c>
      <c r="E447" s="57">
        <f>Table3[[#This Row],[CLM $ Collected ]]/'1.) CLM Reference'!$B$4</f>
        <v>1.5996636993411835E-5</v>
      </c>
      <c r="F447" s="56">
        <f>Table3[[#This Row],[Residential Incentive Disbursements]]+Table3[[#This Row],[C&amp;I Incentive Disbursements]]</f>
        <v>4962.78</v>
      </c>
      <c r="G447" s="57">
        <f>Table3[[#This Row],[Incentive Disbursements]]/'1.) CLM Reference'!$B$5</f>
        <v>3.7841703518881022E-5</v>
      </c>
      <c r="H447" s="53">
        <v>1686.9847</v>
      </c>
      <c r="I447" s="54">
        <f>Table3[[#This Row],[Residential CLM $ Collected]]/'1.) CLM Reference'!$B$4</f>
        <v>1.5996636993411835E-5</v>
      </c>
      <c r="J447" s="53">
        <v>4962.78</v>
      </c>
      <c r="K447" s="54">
        <f>Table3[[#This Row],[Residential Incentive Disbursements]]/'1.) CLM Reference'!$B$5</f>
        <v>3.7841703518881022E-5</v>
      </c>
      <c r="L447" s="53">
        <v>0</v>
      </c>
      <c r="M447" s="54">
        <f>Table3[[#This Row],[C&amp;I CLM $ Collected]]/'1.) CLM Reference'!$B$4</f>
        <v>0</v>
      </c>
      <c r="N447" s="53">
        <v>0</v>
      </c>
      <c r="O447" s="54">
        <f>Table3[[#This Row],[C&amp;I Incentive Disbursements]]/'1.) CLM Reference'!$B$5</f>
        <v>0</v>
      </c>
    </row>
    <row r="448" spans="1:15" s="1" customFormat="1" x14ac:dyDescent="0.35">
      <c r="A448" s="89" t="s">
        <v>161</v>
      </c>
      <c r="B448" s="100">
        <v>9001220100</v>
      </c>
      <c r="C448" s="89" t="s">
        <v>50</v>
      </c>
      <c r="D448" s="56">
        <f>Table3[[#This Row],[Residential CLM $ Collected]]+Table3[[#This Row],[C&amp;I CLM $ Collected]]</f>
        <v>74095.170769999997</v>
      </c>
      <c r="E448" s="57">
        <f>Table3[[#This Row],[CLM $ Collected ]]/'1.) CLM Reference'!$B$4</f>
        <v>7.0259887346491598E-4</v>
      </c>
      <c r="F448" s="56">
        <f>Table3[[#This Row],[Residential Incentive Disbursements]]+Table3[[#This Row],[C&amp;I Incentive Disbursements]]</f>
        <v>73185.25</v>
      </c>
      <c r="G448" s="57">
        <f>Table3[[#This Row],[Incentive Disbursements]]/'1.) CLM Reference'!$B$5</f>
        <v>5.5804499342207144E-4</v>
      </c>
      <c r="H448" s="53">
        <v>74095.170769999997</v>
      </c>
      <c r="I448" s="54">
        <f>Table3[[#This Row],[Residential CLM $ Collected]]/'1.) CLM Reference'!$B$4</f>
        <v>7.0259887346491598E-4</v>
      </c>
      <c r="J448" s="53">
        <v>73185.25</v>
      </c>
      <c r="K448" s="54">
        <f>Table3[[#This Row],[Residential Incentive Disbursements]]/'1.) CLM Reference'!$B$5</f>
        <v>5.5804499342207144E-4</v>
      </c>
      <c r="L448" s="53">
        <v>0</v>
      </c>
      <c r="M448" s="54">
        <f>Table3[[#This Row],[C&amp;I CLM $ Collected]]/'1.) CLM Reference'!$B$4</f>
        <v>0</v>
      </c>
      <c r="N448" s="53">
        <v>0</v>
      </c>
      <c r="O448" s="54">
        <f>Table3[[#This Row],[C&amp;I Incentive Disbursements]]/'1.) CLM Reference'!$B$5</f>
        <v>0</v>
      </c>
    </row>
    <row r="449" spans="1:15" s="1" customFormat="1" x14ac:dyDescent="0.35">
      <c r="A449" s="89" t="s">
        <v>161</v>
      </c>
      <c r="B449" s="100">
        <v>9001220200</v>
      </c>
      <c r="C449" s="89" t="s">
        <v>50</v>
      </c>
      <c r="D449" s="56">
        <f>Table3[[#This Row],[Residential CLM $ Collected]]+Table3[[#This Row],[C&amp;I CLM $ Collected]]</f>
        <v>85058.825500000006</v>
      </c>
      <c r="E449" s="57">
        <f>Table3[[#This Row],[CLM $ Collected ]]/'1.) CLM Reference'!$B$4</f>
        <v>8.0656045938618296E-4</v>
      </c>
      <c r="F449" s="56">
        <f>Table3[[#This Row],[Residential Incentive Disbursements]]+Table3[[#This Row],[C&amp;I Incentive Disbursements]]</f>
        <v>127831.01</v>
      </c>
      <c r="G449" s="57">
        <f>Table3[[#This Row],[Incentive Disbursements]]/'1.) CLM Reference'!$B$5</f>
        <v>9.7472448525606921E-4</v>
      </c>
      <c r="H449" s="53">
        <v>85024.158200000005</v>
      </c>
      <c r="I449" s="54">
        <f>Table3[[#This Row],[Residential CLM $ Collected]]/'1.) CLM Reference'!$B$4</f>
        <v>8.0623173072987572E-4</v>
      </c>
      <c r="J449" s="53">
        <v>127831.01</v>
      </c>
      <c r="K449" s="54">
        <f>Table3[[#This Row],[Residential Incentive Disbursements]]/'1.) CLM Reference'!$B$5</f>
        <v>9.7472448525606921E-4</v>
      </c>
      <c r="L449" s="53">
        <v>34.667299999999997</v>
      </c>
      <c r="M449" s="54">
        <f>Table3[[#This Row],[C&amp;I CLM $ Collected]]/'1.) CLM Reference'!$B$4</f>
        <v>3.287286563071414E-7</v>
      </c>
      <c r="N449" s="53">
        <v>0</v>
      </c>
      <c r="O449" s="54">
        <f>Table3[[#This Row],[C&amp;I Incentive Disbursements]]/'1.) CLM Reference'!$B$5</f>
        <v>0</v>
      </c>
    </row>
    <row r="450" spans="1:15" s="1" customFormat="1" x14ac:dyDescent="0.35">
      <c r="A450" s="89" t="s">
        <v>161</v>
      </c>
      <c r="B450" s="100">
        <v>9001220300</v>
      </c>
      <c r="C450" s="89" t="s">
        <v>50</v>
      </c>
      <c r="D450" s="56">
        <f>Table3[[#This Row],[Residential CLM $ Collected]]+Table3[[#This Row],[C&amp;I CLM $ Collected]]</f>
        <v>198324.21178000001</v>
      </c>
      <c r="E450" s="57">
        <f>Table3[[#This Row],[CLM $ Collected ]]/'1.) CLM Reference'!$B$4</f>
        <v>1.8805863638533245E-3</v>
      </c>
      <c r="F450" s="56">
        <f>Table3[[#This Row],[Residential Incentive Disbursements]]+Table3[[#This Row],[C&amp;I Incentive Disbursements]]</f>
        <v>226910.27000000002</v>
      </c>
      <c r="G450" s="57">
        <f>Table3[[#This Row],[Incentive Disbursements]]/'1.) CLM Reference'!$B$5</f>
        <v>1.7302139451535719E-3</v>
      </c>
      <c r="H450" s="53">
        <v>165182.87188000002</v>
      </c>
      <c r="I450" s="54">
        <f>Table3[[#This Row],[Residential CLM $ Collected]]/'1.) CLM Reference'!$B$4</f>
        <v>1.5663274474235693E-3</v>
      </c>
      <c r="J450" s="53">
        <v>211310.79</v>
      </c>
      <c r="K450" s="54">
        <f>Table3[[#This Row],[Residential Incentive Disbursements]]/'1.) CLM Reference'!$B$5</f>
        <v>1.6112663195871123E-3</v>
      </c>
      <c r="L450" s="53">
        <v>33141.339899999999</v>
      </c>
      <c r="M450" s="54">
        <f>Table3[[#This Row],[C&amp;I CLM $ Collected]]/'1.) CLM Reference'!$B$4</f>
        <v>3.142589164297552E-4</v>
      </c>
      <c r="N450" s="53">
        <v>15599.48</v>
      </c>
      <c r="O450" s="54">
        <f>Table3[[#This Row],[C&amp;I Incentive Disbursements]]/'1.) CLM Reference'!$B$5</f>
        <v>1.1894762556645955E-4</v>
      </c>
    </row>
    <row r="451" spans="1:15" s="1" customFormat="1" x14ac:dyDescent="0.35">
      <c r="A451" s="89" t="s">
        <v>161</v>
      </c>
      <c r="B451" s="100">
        <v>9001257100</v>
      </c>
      <c r="C451" s="89" t="s">
        <v>50</v>
      </c>
      <c r="D451" s="56">
        <f>Table3[[#This Row],[Residential CLM $ Collected]]+Table3[[#This Row],[C&amp;I CLM $ Collected]]</f>
        <v>1470.9673</v>
      </c>
      <c r="E451" s="57">
        <f>Table3[[#This Row],[CLM $ Collected ]]/'1.) CLM Reference'!$B$4</f>
        <v>1.3948277021883556E-5</v>
      </c>
      <c r="F451" s="56">
        <f>Table3[[#This Row],[Residential Incentive Disbursements]]+Table3[[#This Row],[C&amp;I Incentive Disbursements]]</f>
        <v>507.12</v>
      </c>
      <c r="G451" s="57">
        <f>Table3[[#This Row],[Incentive Disbursements]]/'1.) CLM Reference'!$B$5</f>
        <v>3.8668417073686412E-6</v>
      </c>
      <c r="H451" s="53">
        <v>1470.9673</v>
      </c>
      <c r="I451" s="54">
        <f>Table3[[#This Row],[Residential CLM $ Collected]]/'1.) CLM Reference'!$B$4</f>
        <v>1.3948277021883556E-5</v>
      </c>
      <c r="J451" s="53">
        <v>507.12</v>
      </c>
      <c r="K451" s="54">
        <f>Table3[[#This Row],[Residential Incentive Disbursements]]/'1.) CLM Reference'!$B$5</f>
        <v>3.8668417073686412E-6</v>
      </c>
      <c r="L451" s="53">
        <v>0</v>
      </c>
      <c r="M451" s="54">
        <f>Table3[[#This Row],[C&amp;I CLM $ Collected]]/'1.) CLM Reference'!$B$4</f>
        <v>0</v>
      </c>
      <c r="N451" s="53">
        <v>0</v>
      </c>
      <c r="O451" s="54">
        <f>Table3[[#This Row],[C&amp;I Incentive Disbursements]]/'1.) CLM Reference'!$B$5</f>
        <v>0</v>
      </c>
    </row>
    <row r="452" spans="1:15" s="1" customFormat="1" x14ac:dyDescent="0.35">
      <c r="A452" s="89" t="s">
        <v>162</v>
      </c>
      <c r="B452" s="100">
        <v>9005306100</v>
      </c>
      <c r="C452" s="89" t="s">
        <v>50</v>
      </c>
      <c r="D452" s="56">
        <f>Table3[[#This Row],[Residential CLM $ Collected]]+Table3[[#This Row],[C&amp;I CLM $ Collected]]</f>
        <v>160626.88535000003</v>
      </c>
      <c r="E452" s="57">
        <f>Table3[[#This Row],[CLM $ Collected ]]/'1.) CLM Reference'!$B$4</f>
        <v>1.5231258329292091E-3</v>
      </c>
      <c r="F452" s="56">
        <f>Table3[[#This Row],[Residential Incentive Disbursements]]+Table3[[#This Row],[C&amp;I Incentive Disbursements]]</f>
        <v>275787.98</v>
      </c>
      <c r="G452" s="57">
        <f>Table3[[#This Row],[Incentive Disbursements]]/'1.) CLM Reference'!$B$5</f>
        <v>2.102911467611115E-3</v>
      </c>
      <c r="H452" s="53">
        <v>135295.59895000001</v>
      </c>
      <c r="I452" s="54">
        <f>Table3[[#This Row],[Residential CLM $ Collected]]/'1.) CLM Reference'!$B$4</f>
        <v>1.2829248440779466E-3</v>
      </c>
      <c r="J452" s="53">
        <v>252653.08</v>
      </c>
      <c r="K452" s="54">
        <f>Table3[[#This Row],[Residential Incentive Disbursements]]/'1.) CLM Reference'!$B$5</f>
        <v>1.9265054962122295E-3</v>
      </c>
      <c r="L452" s="53">
        <v>25331.286400000001</v>
      </c>
      <c r="M452" s="54">
        <f>Table3[[#This Row],[C&amp;I CLM $ Collected]]/'1.) CLM Reference'!$B$4</f>
        <v>2.4020098885126233E-4</v>
      </c>
      <c r="N452" s="53">
        <v>23134.9</v>
      </c>
      <c r="O452" s="54">
        <f>Table3[[#This Row],[C&amp;I Incentive Disbursements]]/'1.) CLM Reference'!$B$5</f>
        <v>1.7640597139888543E-4</v>
      </c>
    </row>
    <row r="453" spans="1:15" s="1" customFormat="1" x14ac:dyDescent="0.35">
      <c r="A453" s="89" t="s">
        <v>163</v>
      </c>
      <c r="B453" s="100">
        <v>9011690300</v>
      </c>
      <c r="C453" s="89" t="s">
        <v>50</v>
      </c>
      <c r="D453" s="56">
        <f>Table3[[#This Row],[Residential CLM $ Collected]]+Table3[[#This Row],[C&amp;I CLM $ Collected]]</f>
        <v>61495.003770000003</v>
      </c>
      <c r="E453" s="57">
        <f>Table3[[#This Row],[CLM $ Collected ]]/'1.) CLM Reference'!$B$4</f>
        <v>5.8311924952086545E-4</v>
      </c>
      <c r="F453" s="56">
        <f>Table3[[#This Row],[Residential Incentive Disbursements]]+Table3[[#This Row],[C&amp;I Incentive Disbursements]]</f>
        <v>91140.59</v>
      </c>
      <c r="G453" s="57">
        <f>Table3[[#This Row],[Incentive Disbursements]]/'1.) CLM Reference'!$B$5</f>
        <v>6.9495629169858276E-4</v>
      </c>
      <c r="H453" s="53">
        <v>61495.003770000003</v>
      </c>
      <c r="I453" s="54">
        <f>Table3[[#This Row],[Residential CLM $ Collected]]/'1.) CLM Reference'!$B$4</f>
        <v>5.8311924952086545E-4</v>
      </c>
      <c r="J453" s="53">
        <v>91140.59</v>
      </c>
      <c r="K453" s="54">
        <f>Table3[[#This Row],[Residential Incentive Disbursements]]/'1.) CLM Reference'!$B$5</f>
        <v>6.9495629169858276E-4</v>
      </c>
      <c r="L453" s="53">
        <v>0</v>
      </c>
      <c r="M453" s="54">
        <f>Table3[[#This Row],[C&amp;I CLM $ Collected]]/'1.) CLM Reference'!$B$4</f>
        <v>0</v>
      </c>
      <c r="N453" s="53">
        <v>0</v>
      </c>
      <c r="O453" s="54">
        <f>Table3[[#This Row],[C&amp;I Incentive Disbursements]]/'1.) CLM Reference'!$B$5</f>
        <v>0</v>
      </c>
    </row>
    <row r="454" spans="1:15" s="1" customFormat="1" x14ac:dyDescent="0.35">
      <c r="A454" s="89" t="s">
        <v>163</v>
      </c>
      <c r="B454" s="100">
        <v>9011690400</v>
      </c>
      <c r="C454" s="89" t="s">
        <v>50</v>
      </c>
      <c r="D454" s="56">
        <f>Table3[[#This Row],[Residential CLM $ Collected]]+Table3[[#This Row],[C&amp;I CLM $ Collected]]</f>
        <v>27244.328820000002</v>
      </c>
      <c r="E454" s="57">
        <f>Table3[[#This Row],[CLM $ Collected ]]/'1.) CLM Reference'!$B$4</f>
        <v>2.583411919875078E-4</v>
      </c>
      <c r="F454" s="56">
        <f>Table3[[#This Row],[Residential Incentive Disbursements]]+Table3[[#This Row],[C&amp;I Incentive Disbursements]]</f>
        <v>38451.620000000003</v>
      </c>
      <c r="G454" s="57">
        <f>Table3[[#This Row],[Incentive Disbursements]]/'1.) CLM Reference'!$B$5</f>
        <v>2.9319752313434729E-4</v>
      </c>
      <c r="H454" s="53">
        <v>27244.328820000002</v>
      </c>
      <c r="I454" s="54">
        <f>Table3[[#This Row],[Residential CLM $ Collected]]/'1.) CLM Reference'!$B$4</f>
        <v>2.583411919875078E-4</v>
      </c>
      <c r="J454" s="53">
        <v>38451.620000000003</v>
      </c>
      <c r="K454" s="54">
        <f>Table3[[#This Row],[Residential Incentive Disbursements]]/'1.) CLM Reference'!$B$5</f>
        <v>2.9319752313434729E-4</v>
      </c>
      <c r="L454" s="53">
        <v>0</v>
      </c>
      <c r="M454" s="54">
        <f>Table3[[#This Row],[C&amp;I CLM $ Collected]]/'1.) CLM Reference'!$B$4</f>
        <v>0</v>
      </c>
      <c r="N454" s="53">
        <v>0</v>
      </c>
      <c r="O454" s="54">
        <f>Table3[[#This Row],[C&amp;I Incentive Disbursements]]/'1.) CLM Reference'!$B$5</f>
        <v>0</v>
      </c>
    </row>
    <row r="455" spans="1:15" s="1" customFormat="1" x14ac:dyDescent="0.35">
      <c r="A455" s="89" t="s">
        <v>163</v>
      </c>
      <c r="B455" s="100">
        <v>9011690500</v>
      </c>
      <c r="C455" s="89" t="s">
        <v>56</v>
      </c>
      <c r="D455" s="56">
        <f>Table3[[#This Row],[Residential CLM $ Collected]]+Table3[[#This Row],[C&amp;I CLM $ Collected]]</f>
        <v>32265.2605</v>
      </c>
      <c r="E455" s="57">
        <f>Table3[[#This Row],[CLM $ Collected ]]/'1.) CLM Reference'!$B$4</f>
        <v>3.0595159500638601E-4</v>
      </c>
      <c r="F455" s="56">
        <f>Table3[[#This Row],[Residential Incentive Disbursements]]+Table3[[#This Row],[C&amp;I Incentive Disbursements]]</f>
        <v>16888.34</v>
      </c>
      <c r="G455" s="57">
        <f>Table3[[#This Row],[Incentive Disbursements]]/'1.) CLM Reference'!$B$5</f>
        <v>1.2877531448221745E-4</v>
      </c>
      <c r="H455" s="53">
        <v>32265.2605</v>
      </c>
      <c r="I455" s="54">
        <f>Table3[[#This Row],[Residential CLM $ Collected]]/'1.) CLM Reference'!$B$4</f>
        <v>3.0595159500638601E-4</v>
      </c>
      <c r="J455" s="53">
        <v>16888.34</v>
      </c>
      <c r="K455" s="54">
        <f>Table3[[#This Row],[Residential Incentive Disbursements]]/'1.) CLM Reference'!$B$5</f>
        <v>1.2877531448221745E-4</v>
      </c>
      <c r="L455" s="53">
        <v>0</v>
      </c>
      <c r="M455" s="54">
        <f>Table3[[#This Row],[C&amp;I CLM $ Collected]]/'1.) CLM Reference'!$B$4</f>
        <v>0</v>
      </c>
      <c r="N455" s="53">
        <v>0</v>
      </c>
      <c r="O455" s="54">
        <f>Table3[[#This Row],[C&amp;I Incentive Disbursements]]/'1.) CLM Reference'!$B$5</f>
        <v>0</v>
      </c>
    </row>
    <row r="456" spans="1:15" s="1" customFormat="1" x14ac:dyDescent="0.35">
      <c r="A456" s="89" t="s">
        <v>163</v>
      </c>
      <c r="B456" s="100">
        <v>9011690700</v>
      </c>
      <c r="C456" s="89" t="s">
        <v>50</v>
      </c>
      <c r="D456" s="56">
        <f>Table3[[#This Row],[Residential CLM $ Collected]]+Table3[[#This Row],[C&amp;I CLM $ Collected]]</f>
        <v>13575.398800000001</v>
      </c>
      <c r="E456" s="57">
        <f>Table3[[#This Row],[CLM $ Collected ]]/'1.) CLM Reference'!$B$4</f>
        <v>1.2872714651436889E-4</v>
      </c>
      <c r="F456" s="56">
        <f>Table3[[#This Row],[Residential Incentive Disbursements]]+Table3[[#This Row],[C&amp;I Incentive Disbursements]]</f>
        <v>5085.38</v>
      </c>
      <c r="G456" s="57">
        <f>Table3[[#This Row],[Incentive Disbursements]]/'1.) CLM Reference'!$B$5</f>
        <v>3.8776541019518732E-5</v>
      </c>
      <c r="H456" s="53">
        <v>13575.398800000001</v>
      </c>
      <c r="I456" s="54">
        <f>Table3[[#This Row],[Residential CLM $ Collected]]/'1.) CLM Reference'!$B$4</f>
        <v>1.2872714651436889E-4</v>
      </c>
      <c r="J456" s="53">
        <v>5085.38</v>
      </c>
      <c r="K456" s="54">
        <f>Table3[[#This Row],[Residential Incentive Disbursements]]/'1.) CLM Reference'!$B$5</f>
        <v>3.8776541019518732E-5</v>
      </c>
      <c r="L456" s="53">
        <v>0</v>
      </c>
      <c r="M456" s="54">
        <f>Table3[[#This Row],[C&amp;I CLM $ Collected]]/'1.) CLM Reference'!$B$4</f>
        <v>0</v>
      </c>
      <c r="N456" s="53">
        <v>0</v>
      </c>
      <c r="O456" s="54">
        <f>Table3[[#This Row],[C&amp;I Incentive Disbursements]]/'1.) CLM Reference'!$B$5</f>
        <v>0</v>
      </c>
    </row>
    <row r="457" spans="1:15" s="1" customFormat="1" x14ac:dyDescent="0.35">
      <c r="A457" s="89" t="s">
        <v>163</v>
      </c>
      <c r="B457" s="100">
        <v>9011690800</v>
      </c>
      <c r="C457" s="89" t="s">
        <v>50</v>
      </c>
      <c r="D457" s="56">
        <f>Table3[[#This Row],[Residential CLM $ Collected]]+Table3[[#This Row],[C&amp;I CLM $ Collected]]</f>
        <v>32674.775600000001</v>
      </c>
      <c r="E457" s="57">
        <f>Table3[[#This Row],[CLM $ Collected ]]/'1.) CLM Reference'!$B$4</f>
        <v>3.0983477450292847E-4</v>
      </c>
      <c r="F457" s="56">
        <f>Table3[[#This Row],[Residential Incentive Disbursements]]+Table3[[#This Row],[C&amp;I Incentive Disbursements]]</f>
        <v>74534.210000000006</v>
      </c>
      <c r="G457" s="57">
        <f>Table3[[#This Row],[Incentive Disbursements]]/'1.) CLM Reference'!$B$5</f>
        <v>5.683309509657929E-4</v>
      </c>
      <c r="H457" s="53">
        <v>32674.775600000001</v>
      </c>
      <c r="I457" s="54">
        <f>Table3[[#This Row],[Residential CLM $ Collected]]/'1.) CLM Reference'!$B$4</f>
        <v>3.0983477450292847E-4</v>
      </c>
      <c r="J457" s="53">
        <v>74534.210000000006</v>
      </c>
      <c r="K457" s="54">
        <f>Table3[[#This Row],[Residential Incentive Disbursements]]/'1.) CLM Reference'!$B$5</f>
        <v>5.683309509657929E-4</v>
      </c>
      <c r="L457" s="53">
        <v>0</v>
      </c>
      <c r="M457" s="54">
        <f>Table3[[#This Row],[C&amp;I CLM $ Collected]]/'1.) CLM Reference'!$B$4</f>
        <v>0</v>
      </c>
      <c r="N457" s="53">
        <v>0</v>
      </c>
      <c r="O457" s="54">
        <f>Table3[[#This Row],[C&amp;I Incentive Disbursements]]/'1.) CLM Reference'!$B$5</f>
        <v>0</v>
      </c>
    </row>
    <row r="458" spans="1:15" s="1" customFormat="1" x14ac:dyDescent="0.35">
      <c r="A458" s="89" t="s">
        <v>163</v>
      </c>
      <c r="B458" s="100">
        <v>9011690900</v>
      </c>
      <c r="C458" s="89" t="s">
        <v>50</v>
      </c>
      <c r="D458" s="56">
        <f>Table3[[#This Row],[Residential CLM $ Collected]]+Table3[[#This Row],[C&amp;I CLM $ Collected]]</f>
        <v>367663.05958</v>
      </c>
      <c r="E458" s="57">
        <f>Table3[[#This Row],[CLM $ Collected ]]/'1.) CLM Reference'!$B$4</f>
        <v>3.4863223715001133E-3</v>
      </c>
      <c r="F458" s="56">
        <f>Table3[[#This Row],[Residential Incentive Disbursements]]+Table3[[#This Row],[C&amp;I Incentive Disbursements]]</f>
        <v>313015.92</v>
      </c>
      <c r="G458" s="57">
        <f>Table3[[#This Row],[Incentive Disbursements]]/'1.) CLM Reference'!$B$5</f>
        <v>2.3867783059756389E-3</v>
      </c>
      <c r="H458" s="53">
        <v>153853.62368000002</v>
      </c>
      <c r="I458" s="54">
        <f>Table3[[#This Row],[Residential CLM $ Collected]]/'1.) CLM Reference'!$B$4</f>
        <v>1.4588991637742483E-3</v>
      </c>
      <c r="J458" s="53">
        <v>190357.69</v>
      </c>
      <c r="K458" s="54">
        <f>Table3[[#This Row],[Residential Incentive Disbursements]]/'1.) CLM Reference'!$B$5</f>
        <v>1.4514967956506359E-3</v>
      </c>
      <c r="L458" s="53">
        <v>213809.43590000001</v>
      </c>
      <c r="M458" s="54">
        <f>Table3[[#This Row],[C&amp;I CLM $ Collected]]/'1.) CLM Reference'!$B$4</f>
        <v>2.0274232077258651E-3</v>
      </c>
      <c r="N458" s="53">
        <v>122658.23</v>
      </c>
      <c r="O458" s="54">
        <f>Table3[[#This Row],[C&amp;I Incentive Disbursements]]/'1.) CLM Reference'!$B$5</f>
        <v>9.352815103250029E-4</v>
      </c>
    </row>
    <row r="459" spans="1:15" s="1" customFormat="1" x14ac:dyDescent="0.35">
      <c r="A459" s="89" t="s">
        <v>163</v>
      </c>
      <c r="B459" s="100">
        <v>9011693400</v>
      </c>
      <c r="C459" s="89" t="s">
        <v>50</v>
      </c>
      <c r="D459" s="56">
        <f>Table3[[#This Row],[Residential CLM $ Collected]]+Table3[[#This Row],[C&amp;I CLM $ Collected]]</f>
        <v>162.1694</v>
      </c>
      <c r="E459" s="57">
        <f>Table3[[#This Row],[CLM $ Collected ]]/'1.) CLM Reference'!$B$4</f>
        <v>1.5377525494092514E-6</v>
      </c>
      <c r="F459" s="56">
        <f>Table3[[#This Row],[Residential Incentive Disbursements]]+Table3[[#This Row],[C&amp;I Incentive Disbursements]]</f>
        <v>0</v>
      </c>
      <c r="G459" s="57">
        <f>Table3[[#This Row],[Incentive Disbursements]]/'1.) CLM Reference'!$B$5</f>
        <v>0</v>
      </c>
      <c r="H459" s="53">
        <v>162.1694</v>
      </c>
      <c r="I459" s="54">
        <f>Table3[[#This Row],[Residential CLM $ Collected]]/'1.) CLM Reference'!$B$4</f>
        <v>1.5377525494092514E-6</v>
      </c>
      <c r="J459" s="53">
        <v>0</v>
      </c>
      <c r="K459" s="54">
        <f>Table3[[#This Row],[Residential Incentive Disbursements]]/'1.) CLM Reference'!$B$5</f>
        <v>0</v>
      </c>
      <c r="L459" s="53">
        <v>0</v>
      </c>
      <c r="M459" s="54">
        <f>Table3[[#This Row],[C&amp;I CLM $ Collected]]/'1.) CLM Reference'!$B$4</f>
        <v>0</v>
      </c>
      <c r="N459" s="53">
        <v>0</v>
      </c>
      <c r="O459" s="54">
        <f>Table3[[#This Row],[C&amp;I Incentive Disbursements]]/'1.) CLM Reference'!$B$5</f>
        <v>0</v>
      </c>
    </row>
    <row r="460" spans="1:15" s="1" customFormat="1" x14ac:dyDescent="0.35">
      <c r="A460" s="89" t="s">
        <v>163</v>
      </c>
      <c r="B460" s="100">
        <v>9011870300</v>
      </c>
      <c r="C460" s="89" t="s">
        <v>50</v>
      </c>
      <c r="D460" s="56">
        <f>Table3[[#This Row],[Residential CLM $ Collected]]+Table3[[#This Row],[C&amp;I CLM $ Collected]]</f>
        <v>33672.476220000004</v>
      </c>
      <c r="E460" s="57">
        <f>Table3[[#This Row],[CLM $ Collected ]]/'1.) CLM Reference'!$B$4</f>
        <v>3.1929535505605496E-4</v>
      </c>
      <c r="F460" s="56">
        <f>Table3[[#This Row],[Residential Incentive Disbursements]]+Table3[[#This Row],[C&amp;I Incentive Disbursements]]</f>
        <v>10947.79</v>
      </c>
      <c r="G460" s="57">
        <f>Table3[[#This Row],[Incentive Disbursements]]/'1.) CLM Reference'!$B$5</f>
        <v>8.3478015017182013E-5</v>
      </c>
      <c r="H460" s="53">
        <v>33672.476220000004</v>
      </c>
      <c r="I460" s="54">
        <f>Table3[[#This Row],[Residential CLM $ Collected]]/'1.) CLM Reference'!$B$4</f>
        <v>3.1929535505605496E-4</v>
      </c>
      <c r="J460" s="53">
        <v>10947.79</v>
      </c>
      <c r="K460" s="54">
        <f>Table3[[#This Row],[Residential Incentive Disbursements]]/'1.) CLM Reference'!$B$5</f>
        <v>8.3478015017182013E-5</v>
      </c>
      <c r="L460" s="53">
        <v>0</v>
      </c>
      <c r="M460" s="54">
        <f>Table3[[#This Row],[C&amp;I CLM $ Collected]]/'1.) CLM Reference'!$B$4</f>
        <v>0</v>
      </c>
      <c r="N460" s="53">
        <v>0</v>
      </c>
      <c r="O460" s="54">
        <f>Table3[[#This Row],[C&amp;I Incentive Disbursements]]/'1.) CLM Reference'!$B$5</f>
        <v>0</v>
      </c>
    </row>
    <row r="461" spans="1:15" s="1" customFormat="1" x14ac:dyDescent="0.35">
      <c r="A461" s="89" t="s">
        <v>164</v>
      </c>
      <c r="B461" s="100">
        <v>9005253100</v>
      </c>
      <c r="C461" s="89" t="s">
        <v>50</v>
      </c>
      <c r="D461" s="56">
        <f>Table3[[#This Row],[Residential CLM $ Collected]]+Table3[[#This Row],[C&amp;I CLM $ Collected]]</f>
        <v>68292.406409999996</v>
      </c>
      <c r="E461" s="57">
        <f>Table3[[#This Row],[CLM $ Collected ]]/'1.) CLM Reference'!$B$4</f>
        <v>6.475748326273033E-4</v>
      </c>
      <c r="F461" s="56">
        <f>Table3[[#This Row],[Residential Incentive Disbursements]]+Table3[[#This Row],[C&amp;I Incentive Disbursements]]</f>
        <v>112252.74</v>
      </c>
      <c r="G461" s="57">
        <f>Table3[[#This Row],[Incentive Disbursements]]/'1.) CLM Reference'!$B$5</f>
        <v>8.5593858810224051E-4</v>
      </c>
      <c r="H461" s="53">
        <v>68292.406409999996</v>
      </c>
      <c r="I461" s="54">
        <f>Table3[[#This Row],[Residential CLM $ Collected]]/'1.) CLM Reference'!$B$4</f>
        <v>6.475748326273033E-4</v>
      </c>
      <c r="J461" s="53">
        <v>112252.74</v>
      </c>
      <c r="K461" s="54">
        <f>Table3[[#This Row],[Residential Incentive Disbursements]]/'1.) CLM Reference'!$B$5</f>
        <v>8.5593858810224051E-4</v>
      </c>
      <c r="L461" s="53">
        <v>0</v>
      </c>
      <c r="M461" s="54">
        <f>Table3[[#This Row],[C&amp;I CLM $ Collected]]/'1.) CLM Reference'!$B$4</f>
        <v>0</v>
      </c>
      <c r="N461" s="53">
        <v>0</v>
      </c>
      <c r="O461" s="54">
        <f>Table3[[#This Row],[C&amp;I Incentive Disbursements]]/'1.) CLM Reference'!$B$5</f>
        <v>0</v>
      </c>
    </row>
    <row r="462" spans="1:15" s="1" customFormat="1" x14ac:dyDescent="0.35">
      <c r="A462" s="89" t="s">
        <v>164</v>
      </c>
      <c r="B462" s="100">
        <v>9005253200</v>
      </c>
      <c r="C462" s="89" t="s">
        <v>50</v>
      </c>
      <c r="D462" s="56">
        <f>Table3[[#This Row],[Residential CLM $ Collected]]+Table3[[#This Row],[C&amp;I CLM $ Collected]]</f>
        <v>113228.40340999998</v>
      </c>
      <c r="E462" s="57">
        <f>Table3[[#This Row],[CLM $ Collected ]]/'1.) CLM Reference'!$B$4</f>
        <v>1.0736752186865503E-3</v>
      </c>
      <c r="F462" s="56">
        <f>Table3[[#This Row],[Residential Incentive Disbursements]]+Table3[[#This Row],[C&amp;I Incentive Disbursements]]</f>
        <v>99383.24</v>
      </c>
      <c r="G462" s="57">
        <f>Table3[[#This Row],[Incentive Disbursements]]/'1.) CLM Reference'!$B$5</f>
        <v>7.5780733839215066E-4</v>
      </c>
      <c r="H462" s="53">
        <v>113216.54200999999</v>
      </c>
      <c r="I462" s="54">
        <f>Table3[[#This Row],[Residential CLM $ Collected]]/'1.) CLM Reference'!$B$4</f>
        <v>1.0735627443351032E-3</v>
      </c>
      <c r="J462" s="53">
        <v>99383.24</v>
      </c>
      <c r="K462" s="54">
        <f>Table3[[#This Row],[Residential Incentive Disbursements]]/'1.) CLM Reference'!$B$5</f>
        <v>7.5780733839215066E-4</v>
      </c>
      <c r="L462" s="53">
        <v>11.8614</v>
      </c>
      <c r="M462" s="54">
        <f>Table3[[#This Row],[C&amp;I CLM $ Collected]]/'1.) CLM Reference'!$B$4</f>
        <v>1.1247435144708492E-7</v>
      </c>
      <c r="N462" s="53">
        <v>0</v>
      </c>
      <c r="O462" s="54">
        <f>Table3[[#This Row],[C&amp;I Incentive Disbursements]]/'1.) CLM Reference'!$B$5</f>
        <v>0</v>
      </c>
    </row>
    <row r="463" spans="1:15" s="1" customFormat="1" x14ac:dyDescent="0.35">
      <c r="A463" s="89" t="s">
        <v>164</v>
      </c>
      <c r="B463" s="100">
        <v>9005253300</v>
      </c>
      <c r="C463" s="89" t="s">
        <v>50</v>
      </c>
      <c r="D463" s="56">
        <f>Table3[[#This Row],[Residential CLM $ Collected]]+Table3[[#This Row],[C&amp;I CLM $ Collected]]</f>
        <v>35769.609370000006</v>
      </c>
      <c r="E463" s="57">
        <f>Table3[[#This Row],[CLM $ Collected ]]/'1.) CLM Reference'!$B$4</f>
        <v>3.3918117721401547E-4</v>
      </c>
      <c r="F463" s="56">
        <f>Table3[[#This Row],[Residential Incentive Disbursements]]+Table3[[#This Row],[C&amp;I Incentive Disbursements]]</f>
        <v>26827.1</v>
      </c>
      <c r="G463" s="57">
        <f>Table3[[#This Row],[Incentive Disbursements]]/'1.) CLM Reference'!$B$5</f>
        <v>2.0455937286588828E-4</v>
      </c>
      <c r="H463" s="53">
        <v>35769.609370000006</v>
      </c>
      <c r="I463" s="54">
        <f>Table3[[#This Row],[Residential CLM $ Collected]]/'1.) CLM Reference'!$B$4</f>
        <v>3.3918117721401547E-4</v>
      </c>
      <c r="J463" s="53">
        <v>26827.1</v>
      </c>
      <c r="K463" s="54">
        <f>Table3[[#This Row],[Residential Incentive Disbursements]]/'1.) CLM Reference'!$B$5</f>
        <v>2.0455937286588828E-4</v>
      </c>
      <c r="L463" s="53">
        <v>0</v>
      </c>
      <c r="M463" s="54">
        <f>Table3[[#This Row],[C&amp;I CLM $ Collected]]/'1.) CLM Reference'!$B$4</f>
        <v>0</v>
      </c>
      <c r="N463" s="53">
        <v>0</v>
      </c>
      <c r="O463" s="54">
        <f>Table3[[#This Row],[C&amp;I Incentive Disbursements]]/'1.) CLM Reference'!$B$5</f>
        <v>0</v>
      </c>
    </row>
    <row r="464" spans="1:15" s="1" customFormat="1" x14ac:dyDescent="0.35">
      <c r="A464" s="89" t="s">
        <v>164</v>
      </c>
      <c r="B464" s="100">
        <v>9005253400</v>
      </c>
      <c r="C464" s="89" t="s">
        <v>50</v>
      </c>
      <c r="D464" s="56">
        <f>Table3[[#This Row],[Residential CLM $ Collected]]+Table3[[#This Row],[C&amp;I CLM $ Collected]]</f>
        <v>468449.88046999997</v>
      </c>
      <c r="E464" s="57">
        <f>Table3[[#This Row],[CLM $ Collected ]]/'1.) CLM Reference'!$B$4</f>
        <v>4.4420217252034077E-3</v>
      </c>
      <c r="F464" s="56">
        <f>Table3[[#This Row],[Residential Incentive Disbursements]]+Table3[[#This Row],[C&amp;I Incentive Disbursements]]</f>
        <v>558235.82000000007</v>
      </c>
      <c r="G464" s="57">
        <f>Table3[[#This Row],[Incentive Disbursements]]/'1.) CLM Reference'!$B$5</f>
        <v>4.2566050467801181E-3</v>
      </c>
      <c r="H464" s="53">
        <v>283480.18257</v>
      </c>
      <c r="I464" s="54">
        <f>Table3[[#This Row],[Residential CLM $ Collected]]/'1.) CLM Reference'!$B$4</f>
        <v>2.6880679921983896E-3</v>
      </c>
      <c r="J464" s="53">
        <v>335084.28000000003</v>
      </c>
      <c r="K464" s="54">
        <f>Table3[[#This Row],[Residential Incentive Disbursements]]/'1.) CLM Reference'!$B$5</f>
        <v>2.5550518011271334E-3</v>
      </c>
      <c r="L464" s="53">
        <v>184969.6979</v>
      </c>
      <c r="M464" s="54">
        <f>Table3[[#This Row],[C&amp;I CLM $ Collected]]/'1.) CLM Reference'!$B$4</f>
        <v>1.7539537330050186E-3</v>
      </c>
      <c r="N464" s="53">
        <v>223151.54</v>
      </c>
      <c r="O464" s="54">
        <f>Table3[[#This Row],[C&amp;I Incentive Disbursements]]/'1.) CLM Reference'!$B$5</f>
        <v>1.7015532456529849E-3</v>
      </c>
    </row>
    <row r="465" spans="1:15" s="1" customFormat="1" x14ac:dyDescent="0.35">
      <c r="A465" s="89" t="s">
        <v>164</v>
      </c>
      <c r="B465" s="100">
        <v>9005253500</v>
      </c>
      <c r="C465" s="89" t="s">
        <v>50</v>
      </c>
      <c r="D465" s="56">
        <f>Table3[[#This Row],[Residential CLM $ Collected]]+Table3[[#This Row],[C&amp;I CLM $ Collected]]</f>
        <v>93864.866130000009</v>
      </c>
      <c r="E465" s="57">
        <f>Table3[[#This Row],[CLM $ Collected ]]/'1.) CLM Reference'!$B$4</f>
        <v>8.9006271954737216E-4</v>
      </c>
      <c r="F465" s="56">
        <f>Table3[[#This Row],[Residential Incentive Disbursements]]+Table3[[#This Row],[C&amp;I Incentive Disbursements]]</f>
        <v>106958.7</v>
      </c>
      <c r="G465" s="57">
        <f>Table3[[#This Row],[Incentive Disbursements]]/'1.) CLM Reference'!$B$5</f>
        <v>8.155709933071665E-4</v>
      </c>
      <c r="H465" s="53">
        <v>93864.866130000009</v>
      </c>
      <c r="I465" s="54">
        <f>Table3[[#This Row],[Residential CLM $ Collected]]/'1.) CLM Reference'!$B$4</f>
        <v>8.9006271954737216E-4</v>
      </c>
      <c r="J465" s="53">
        <v>106958.7</v>
      </c>
      <c r="K465" s="54">
        <f>Table3[[#This Row],[Residential Incentive Disbursements]]/'1.) CLM Reference'!$B$5</f>
        <v>8.155709933071665E-4</v>
      </c>
      <c r="L465" s="53">
        <v>0</v>
      </c>
      <c r="M465" s="54">
        <f>Table3[[#This Row],[C&amp;I CLM $ Collected]]/'1.) CLM Reference'!$B$4</f>
        <v>0</v>
      </c>
      <c r="N465" s="53">
        <v>0</v>
      </c>
      <c r="O465" s="54">
        <f>Table3[[#This Row],[C&amp;I Incentive Disbursements]]/'1.) CLM Reference'!$B$5</f>
        <v>0</v>
      </c>
    </row>
    <row r="466" spans="1:15" s="1" customFormat="1" x14ac:dyDescent="0.35">
      <c r="A466" s="89" t="s">
        <v>164</v>
      </c>
      <c r="B466" s="100">
        <v>9005253600</v>
      </c>
      <c r="C466" s="89" t="s">
        <v>50</v>
      </c>
      <c r="D466" s="56">
        <f>Table3[[#This Row],[Residential CLM $ Collected]]+Table3[[#This Row],[C&amp;I CLM $ Collected]]</f>
        <v>41100.348310000001</v>
      </c>
      <c r="E466" s="57">
        <f>Table3[[#This Row],[CLM $ Collected ]]/'1.) CLM Reference'!$B$4</f>
        <v>3.8972929168703049E-4</v>
      </c>
      <c r="F466" s="56">
        <f>Table3[[#This Row],[Residential Incentive Disbursements]]+Table3[[#This Row],[C&amp;I Incentive Disbursements]]</f>
        <v>62096.44</v>
      </c>
      <c r="G466" s="57">
        <f>Table3[[#This Row],[Incentive Disbursements]]/'1.) CLM Reference'!$B$5</f>
        <v>4.7349168652609719E-4</v>
      </c>
      <c r="H466" s="53">
        <v>41099.521509999999</v>
      </c>
      <c r="I466" s="54">
        <f>Table3[[#This Row],[Residential CLM $ Collected]]/'1.) CLM Reference'!$B$4</f>
        <v>3.8972145165180893E-4</v>
      </c>
      <c r="J466" s="53">
        <v>62096.44</v>
      </c>
      <c r="K466" s="54">
        <f>Table3[[#This Row],[Residential Incentive Disbursements]]/'1.) CLM Reference'!$B$5</f>
        <v>4.7349168652609719E-4</v>
      </c>
      <c r="L466" s="53">
        <v>0.82679999999999998</v>
      </c>
      <c r="M466" s="54">
        <f>Table3[[#This Row],[C&amp;I CLM $ Collected]]/'1.) CLM Reference'!$B$4</f>
        <v>7.8400352215126225E-9</v>
      </c>
      <c r="N466" s="53">
        <v>0</v>
      </c>
      <c r="O466" s="54">
        <f>Table3[[#This Row],[C&amp;I Incentive Disbursements]]/'1.) CLM Reference'!$B$5</f>
        <v>0</v>
      </c>
    </row>
    <row r="467" spans="1:15" s="1" customFormat="1" x14ac:dyDescent="0.35">
      <c r="A467" s="89" t="s">
        <v>164</v>
      </c>
      <c r="B467" s="100">
        <v>9005266100</v>
      </c>
      <c r="C467" s="89" t="s">
        <v>50</v>
      </c>
      <c r="D467" s="56">
        <f>Table3[[#This Row],[Residential CLM $ Collected]]+Table3[[#This Row],[C&amp;I CLM $ Collected]]</f>
        <v>28.238399999999999</v>
      </c>
      <c r="E467" s="57">
        <f>Table3[[#This Row],[CLM $ Collected ]]/'1.) CLM Reference'!$B$4</f>
        <v>2.6776735679627726E-7</v>
      </c>
      <c r="F467" s="56">
        <f>Table3[[#This Row],[Residential Incentive Disbursements]]+Table3[[#This Row],[C&amp;I Incentive Disbursements]]</f>
        <v>0</v>
      </c>
      <c r="G467" s="57">
        <f>Table3[[#This Row],[Incentive Disbursements]]/'1.) CLM Reference'!$B$5</f>
        <v>0</v>
      </c>
      <c r="H467" s="53">
        <v>28.238399999999999</v>
      </c>
      <c r="I467" s="54">
        <f>Table3[[#This Row],[Residential CLM $ Collected]]/'1.) CLM Reference'!$B$4</f>
        <v>2.6776735679627726E-7</v>
      </c>
      <c r="J467" s="53">
        <v>0</v>
      </c>
      <c r="K467" s="54">
        <f>Table3[[#This Row],[Residential Incentive Disbursements]]/'1.) CLM Reference'!$B$5</f>
        <v>0</v>
      </c>
      <c r="L467" s="53">
        <v>0</v>
      </c>
      <c r="M467" s="54">
        <f>Table3[[#This Row],[C&amp;I CLM $ Collected]]/'1.) CLM Reference'!$B$4</f>
        <v>0</v>
      </c>
      <c r="N467" s="53">
        <v>0</v>
      </c>
      <c r="O467" s="54">
        <f>Table3[[#This Row],[C&amp;I Incentive Disbursements]]/'1.) CLM Reference'!$B$5</f>
        <v>0</v>
      </c>
    </row>
    <row r="468" spans="1:15" s="1" customFormat="1" x14ac:dyDescent="0.35">
      <c r="A468" s="89" t="s">
        <v>164</v>
      </c>
      <c r="B468" s="100">
        <v>9005267100</v>
      </c>
      <c r="C468" s="89" t="s">
        <v>50</v>
      </c>
      <c r="D468" s="56">
        <f>Table3[[#This Row],[Residential CLM $ Collected]]+Table3[[#This Row],[C&amp;I CLM $ Collected]]</f>
        <v>107.4628</v>
      </c>
      <c r="E468" s="57">
        <f>Table3[[#This Row],[CLM $ Collected ]]/'1.) CLM Reference'!$B$4</f>
        <v>1.0190035522524995E-6</v>
      </c>
      <c r="F468" s="56">
        <f>Table3[[#This Row],[Residential Incentive Disbursements]]+Table3[[#This Row],[C&amp;I Incentive Disbursements]]</f>
        <v>0</v>
      </c>
      <c r="G468" s="57">
        <f>Table3[[#This Row],[Incentive Disbursements]]/'1.) CLM Reference'!$B$5</f>
        <v>0</v>
      </c>
      <c r="H468" s="53">
        <v>107.4628</v>
      </c>
      <c r="I468" s="54">
        <f>Table3[[#This Row],[Residential CLM $ Collected]]/'1.) CLM Reference'!$B$4</f>
        <v>1.0190035522524995E-6</v>
      </c>
      <c r="J468" s="53">
        <v>0</v>
      </c>
      <c r="K468" s="54">
        <f>Table3[[#This Row],[Residential Incentive Disbursements]]/'1.) CLM Reference'!$B$5</f>
        <v>0</v>
      </c>
      <c r="L468" s="53">
        <v>0</v>
      </c>
      <c r="M468" s="54">
        <f>Table3[[#This Row],[C&amp;I CLM $ Collected]]/'1.) CLM Reference'!$B$4</f>
        <v>0</v>
      </c>
      <c r="N468" s="53">
        <v>0</v>
      </c>
      <c r="O468" s="54">
        <f>Table3[[#This Row],[C&amp;I Incentive Disbursements]]/'1.) CLM Reference'!$B$5</f>
        <v>0</v>
      </c>
    </row>
    <row r="469" spans="1:15" s="1" customFormat="1" x14ac:dyDescent="0.35">
      <c r="A469" s="89" t="s">
        <v>165</v>
      </c>
      <c r="B469" s="100">
        <v>9003400100</v>
      </c>
      <c r="C469" s="89" t="s">
        <v>50</v>
      </c>
      <c r="D469" s="56">
        <f>Table3[[#This Row],[Residential CLM $ Collected]]+Table3[[#This Row],[C&amp;I CLM $ Collected]]</f>
        <v>301.84559999999999</v>
      </c>
      <c r="E469" s="57">
        <f>Table3[[#This Row],[CLM $ Collected ]]/'1.) CLM Reference'!$B$4</f>
        <v>2.862215935484531E-6</v>
      </c>
      <c r="F469" s="56">
        <f>Table3[[#This Row],[Residential Incentive Disbursements]]+Table3[[#This Row],[C&amp;I Incentive Disbursements]]</f>
        <v>50284.83</v>
      </c>
      <c r="G469" s="57">
        <f>Table3[[#This Row],[Incentive Disbursements]]/'1.) CLM Reference'!$B$5</f>
        <v>3.8342695593142031E-4</v>
      </c>
      <c r="H469" s="53">
        <v>301.84559999999999</v>
      </c>
      <c r="I469" s="54">
        <f>Table3[[#This Row],[Residential CLM $ Collected]]/'1.) CLM Reference'!$B$4</f>
        <v>2.862215935484531E-6</v>
      </c>
      <c r="J469" s="53">
        <v>50284.83</v>
      </c>
      <c r="K469" s="54">
        <f>Table3[[#This Row],[Residential Incentive Disbursements]]/'1.) CLM Reference'!$B$5</f>
        <v>3.8342695593142031E-4</v>
      </c>
      <c r="L469" s="53">
        <v>0</v>
      </c>
      <c r="M469" s="54">
        <f>Table3[[#This Row],[C&amp;I CLM $ Collected]]/'1.) CLM Reference'!$B$4</f>
        <v>0</v>
      </c>
      <c r="N469" s="53">
        <v>0</v>
      </c>
      <c r="O469" s="54">
        <f>Table3[[#This Row],[C&amp;I Incentive Disbursements]]/'1.) CLM Reference'!$B$5</f>
        <v>0</v>
      </c>
    </row>
    <row r="470" spans="1:15" s="1" customFormat="1" x14ac:dyDescent="0.35">
      <c r="A470" s="89" t="s">
        <v>165</v>
      </c>
      <c r="B470" s="100">
        <v>9003416300</v>
      </c>
      <c r="C470" s="89" t="s">
        <v>50</v>
      </c>
      <c r="D470" s="56">
        <f>Table3[[#This Row],[Residential CLM $ Collected]]+Table3[[#This Row],[C&amp;I CLM $ Collected]]</f>
        <v>164.5915</v>
      </c>
      <c r="E470" s="57">
        <f>Table3[[#This Row],[CLM $ Collected ]]/'1.) CLM Reference'!$B$4</f>
        <v>1.5607198320774005E-6</v>
      </c>
      <c r="F470" s="56">
        <f>Table3[[#This Row],[Residential Incentive Disbursements]]+Table3[[#This Row],[C&amp;I Incentive Disbursements]]</f>
        <v>0</v>
      </c>
      <c r="G470" s="57">
        <f>Table3[[#This Row],[Incentive Disbursements]]/'1.) CLM Reference'!$B$5</f>
        <v>0</v>
      </c>
      <c r="H470" s="53">
        <v>164.5915</v>
      </c>
      <c r="I470" s="54">
        <f>Table3[[#This Row],[Residential CLM $ Collected]]/'1.) CLM Reference'!$B$4</f>
        <v>1.5607198320774005E-6</v>
      </c>
      <c r="J470" s="53">
        <v>0</v>
      </c>
      <c r="K470" s="54">
        <f>Table3[[#This Row],[Residential Incentive Disbursements]]/'1.) CLM Reference'!$B$5</f>
        <v>0</v>
      </c>
      <c r="L470" s="53">
        <v>0</v>
      </c>
      <c r="M470" s="54">
        <f>Table3[[#This Row],[C&amp;I CLM $ Collected]]/'1.) CLM Reference'!$B$4</f>
        <v>0</v>
      </c>
      <c r="N470" s="53">
        <v>0</v>
      </c>
      <c r="O470" s="54">
        <f>Table3[[#This Row],[C&amp;I Incentive Disbursements]]/'1.) CLM Reference'!$B$5</f>
        <v>0</v>
      </c>
    </row>
    <row r="471" spans="1:15" s="1" customFormat="1" x14ac:dyDescent="0.35">
      <c r="A471" s="89" t="s">
        <v>165</v>
      </c>
      <c r="B471" s="100">
        <v>9003492600</v>
      </c>
      <c r="C471" s="89" t="s">
        <v>50</v>
      </c>
      <c r="D471" s="56">
        <f>Table3[[#This Row],[Residential CLM $ Collected]]+Table3[[#This Row],[C&amp;I CLM $ Collected]]</f>
        <v>183.00370000000001</v>
      </c>
      <c r="E471" s="57">
        <f>Table3[[#This Row],[CLM $ Collected ]]/'1.) CLM Reference'!$B$4</f>
        <v>1.7353113856641626E-6</v>
      </c>
      <c r="F471" s="56">
        <f>Table3[[#This Row],[Residential Incentive Disbursements]]+Table3[[#This Row],[C&amp;I Incentive Disbursements]]</f>
        <v>0</v>
      </c>
      <c r="G471" s="57">
        <f>Table3[[#This Row],[Incentive Disbursements]]/'1.) CLM Reference'!$B$5</f>
        <v>0</v>
      </c>
      <c r="H471" s="53">
        <v>183.00370000000001</v>
      </c>
      <c r="I471" s="54">
        <f>Table3[[#This Row],[Residential CLM $ Collected]]/'1.) CLM Reference'!$B$4</f>
        <v>1.7353113856641626E-6</v>
      </c>
      <c r="J471" s="53">
        <v>0</v>
      </c>
      <c r="K471" s="54">
        <f>Table3[[#This Row],[Residential Incentive Disbursements]]/'1.) CLM Reference'!$B$5</f>
        <v>0</v>
      </c>
      <c r="L471" s="53">
        <v>0</v>
      </c>
      <c r="M471" s="54">
        <f>Table3[[#This Row],[C&amp;I CLM $ Collected]]/'1.) CLM Reference'!$B$4</f>
        <v>0</v>
      </c>
      <c r="N471" s="53">
        <v>0</v>
      </c>
      <c r="O471" s="54">
        <f>Table3[[#This Row],[C&amp;I Incentive Disbursements]]/'1.) CLM Reference'!$B$5</f>
        <v>0</v>
      </c>
    </row>
    <row r="472" spans="1:15" s="1" customFormat="1" x14ac:dyDescent="0.35">
      <c r="A472" s="89" t="s">
        <v>165</v>
      </c>
      <c r="B472" s="100">
        <v>9003494100</v>
      </c>
      <c r="C472" s="89" t="s">
        <v>50</v>
      </c>
      <c r="D472" s="56">
        <f>Table3[[#This Row],[Residential CLM $ Collected]]+Table3[[#This Row],[C&amp;I CLM $ Collected]]</f>
        <v>65747.7932</v>
      </c>
      <c r="E472" s="57">
        <f>Table3[[#This Row],[CLM $ Collected ]]/'1.) CLM Reference'!$B$4</f>
        <v>6.2344583263755215E-4</v>
      </c>
      <c r="F472" s="56">
        <f>Table3[[#This Row],[Residential Incentive Disbursements]]+Table3[[#This Row],[C&amp;I Incentive Disbursements]]</f>
        <v>43209.73</v>
      </c>
      <c r="G472" s="57">
        <f>Table3[[#This Row],[Incentive Disbursements]]/'1.) CLM Reference'!$B$5</f>
        <v>3.2947859703450464E-4</v>
      </c>
      <c r="H472" s="53">
        <v>65747.7932</v>
      </c>
      <c r="I472" s="54">
        <f>Table3[[#This Row],[Residential CLM $ Collected]]/'1.) CLM Reference'!$B$4</f>
        <v>6.2344583263755215E-4</v>
      </c>
      <c r="J472" s="53">
        <v>43209.73</v>
      </c>
      <c r="K472" s="54">
        <f>Table3[[#This Row],[Residential Incentive Disbursements]]/'1.) CLM Reference'!$B$5</f>
        <v>3.2947859703450464E-4</v>
      </c>
      <c r="L472" s="53">
        <v>0</v>
      </c>
      <c r="M472" s="54">
        <f>Table3[[#This Row],[C&amp;I CLM $ Collected]]/'1.) CLM Reference'!$B$4</f>
        <v>0</v>
      </c>
      <c r="N472" s="53">
        <v>0</v>
      </c>
      <c r="O472" s="54">
        <f>Table3[[#This Row],[C&amp;I Incentive Disbursements]]/'1.) CLM Reference'!$B$5</f>
        <v>0</v>
      </c>
    </row>
    <row r="473" spans="1:15" s="1" customFormat="1" x14ac:dyDescent="0.35">
      <c r="A473" s="89" t="s">
        <v>165</v>
      </c>
      <c r="B473" s="100">
        <v>9003494201</v>
      </c>
      <c r="C473" s="89" t="s">
        <v>50</v>
      </c>
      <c r="D473" s="56">
        <f>Table3[[#This Row],[Residential CLM $ Collected]]+Table3[[#This Row],[C&amp;I CLM $ Collected]]</f>
        <v>52806.778959999996</v>
      </c>
      <c r="E473" s="57">
        <f>Table3[[#This Row],[CLM $ Collected ]]/'1.) CLM Reference'!$B$4</f>
        <v>5.0073416422476006E-4</v>
      </c>
      <c r="F473" s="56">
        <f>Table3[[#This Row],[Residential Incentive Disbursements]]+Table3[[#This Row],[C&amp;I Incentive Disbursements]]</f>
        <v>57217.91</v>
      </c>
      <c r="G473" s="57">
        <f>Table3[[#This Row],[Incentive Disbursements]]/'1.) CLM Reference'!$B$5</f>
        <v>4.3629239784758096E-4</v>
      </c>
      <c r="H473" s="53">
        <v>52806.778959999996</v>
      </c>
      <c r="I473" s="54">
        <f>Table3[[#This Row],[Residential CLM $ Collected]]/'1.) CLM Reference'!$B$4</f>
        <v>5.0073416422476006E-4</v>
      </c>
      <c r="J473" s="53">
        <v>57217.91</v>
      </c>
      <c r="K473" s="54">
        <f>Table3[[#This Row],[Residential Incentive Disbursements]]/'1.) CLM Reference'!$B$5</f>
        <v>4.3629239784758096E-4</v>
      </c>
      <c r="L473" s="53">
        <v>0</v>
      </c>
      <c r="M473" s="54">
        <f>Table3[[#This Row],[C&amp;I CLM $ Collected]]/'1.) CLM Reference'!$B$4</f>
        <v>0</v>
      </c>
      <c r="N473" s="53">
        <v>0</v>
      </c>
      <c r="O473" s="54">
        <f>Table3[[#This Row],[C&amp;I Incentive Disbursements]]/'1.) CLM Reference'!$B$5</f>
        <v>0</v>
      </c>
    </row>
    <row r="474" spans="1:15" s="1" customFormat="1" x14ac:dyDescent="0.35">
      <c r="A474" s="89" t="s">
        <v>165</v>
      </c>
      <c r="B474" s="100">
        <v>9003494202</v>
      </c>
      <c r="C474" s="89" t="s">
        <v>50</v>
      </c>
      <c r="D474" s="56">
        <f>Table3[[#This Row],[Residential CLM $ Collected]]+Table3[[#This Row],[C&amp;I CLM $ Collected]]</f>
        <v>35378.125399999997</v>
      </c>
      <c r="E474" s="57">
        <f>Table3[[#This Row],[CLM $ Collected ]]/'1.) CLM Reference'!$B$4</f>
        <v>3.3546897581892876E-4</v>
      </c>
      <c r="F474" s="56">
        <f>Table3[[#This Row],[Residential Incentive Disbursements]]+Table3[[#This Row],[C&amp;I Incentive Disbursements]]</f>
        <v>14667.9</v>
      </c>
      <c r="G474" s="57">
        <f>Table3[[#This Row],[Incentive Disbursements]]/'1.) CLM Reference'!$B$5</f>
        <v>1.1184423307996627E-4</v>
      </c>
      <c r="H474" s="53">
        <v>35378.125399999997</v>
      </c>
      <c r="I474" s="54">
        <f>Table3[[#This Row],[Residential CLM $ Collected]]/'1.) CLM Reference'!$B$4</f>
        <v>3.3546897581892876E-4</v>
      </c>
      <c r="J474" s="53">
        <v>14667.9</v>
      </c>
      <c r="K474" s="54">
        <f>Table3[[#This Row],[Residential Incentive Disbursements]]/'1.) CLM Reference'!$B$5</f>
        <v>1.1184423307996627E-4</v>
      </c>
      <c r="L474" s="53">
        <v>0</v>
      </c>
      <c r="M474" s="54">
        <f>Table3[[#This Row],[C&amp;I CLM $ Collected]]/'1.) CLM Reference'!$B$4</f>
        <v>0</v>
      </c>
      <c r="N474" s="53">
        <v>0</v>
      </c>
      <c r="O474" s="54">
        <f>Table3[[#This Row],[C&amp;I Incentive Disbursements]]/'1.) CLM Reference'!$B$5</f>
        <v>0</v>
      </c>
    </row>
    <row r="475" spans="1:15" s="1" customFormat="1" x14ac:dyDescent="0.35">
      <c r="A475" s="89" t="s">
        <v>165</v>
      </c>
      <c r="B475" s="100">
        <v>9003494300</v>
      </c>
      <c r="C475" s="89" t="s">
        <v>50</v>
      </c>
      <c r="D475" s="56">
        <f>Table3[[#This Row],[Residential CLM $ Collected]]+Table3[[#This Row],[C&amp;I CLM $ Collected]]</f>
        <v>46316.965530000001</v>
      </c>
      <c r="E475" s="57">
        <f>Table3[[#This Row],[CLM $ Collected ]]/'1.) CLM Reference'!$B$4</f>
        <v>4.3919526017027825E-4</v>
      </c>
      <c r="F475" s="56">
        <f>Table3[[#This Row],[Residential Incentive Disbursements]]+Table3[[#This Row],[C&amp;I Incentive Disbursements]]</f>
        <v>56224.480000000003</v>
      </c>
      <c r="G475" s="57">
        <f>Table3[[#This Row],[Incentive Disbursements]]/'1.) CLM Reference'!$B$5</f>
        <v>4.2871739280468928E-4</v>
      </c>
      <c r="H475" s="53">
        <v>46316.965530000001</v>
      </c>
      <c r="I475" s="54">
        <f>Table3[[#This Row],[Residential CLM $ Collected]]/'1.) CLM Reference'!$B$4</f>
        <v>4.3919526017027825E-4</v>
      </c>
      <c r="J475" s="53">
        <v>56224.480000000003</v>
      </c>
      <c r="K475" s="54">
        <f>Table3[[#This Row],[Residential Incentive Disbursements]]/'1.) CLM Reference'!$B$5</f>
        <v>4.2871739280468928E-4</v>
      </c>
      <c r="L475" s="53">
        <v>0</v>
      </c>
      <c r="M475" s="54">
        <f>Table3[[#This Row],[C&amp;I CLM $ Collected]]/'1.) CLM Reference'!$B$4</f>
        <v>0</v>
      </c>
      <c r="N475" s="53">
        <v>0</v>
      </c>
      <c r="O475" s="54">
        <f>Table3[[#This Row],[C&amp;I Incentive Disbursements]]/'1.) CLM Reference'!$B$5</f>
        <v>0</v>
      </c>
    </row>
    <row r="476" spans="1:15" s="1" customFormat="1" x14ac:dyDescent="0.35">
      <c r="A476" s="89" t="s">
        <v>165</v>
      </c>
      <c r="B476" s="100">
        <v>9003494400</v>
      </c>
      <c r="C476" s="89" t="s">
        <v>50</v>
      </c>
      <c r="D476" s="56">
        <f>Table3[[#This Row],[Residential CLM $ Collected]]+Table3[[#This Row],[C&amp;I CLM $ Collected]]</f>
        <v>402094.62352999998</v>
      </c>
      <c r="E476" s="57">
        <f>Table3[[#This Row],[CLM $ Collected ]]/'1.) CLM Reference'!$B$4</f>
        <v>3.8128156880213571E-3</v>
      </c>
      <c r="F476" s="56">
        <f>Table3[[#This Row],[Residential Incentive Disbursements]]+Table3[[#This Row],[C&amp;I Incentive Disbursements]]</f>
        <v>335751.97</v>
      </c>
      <c r="G476" s="57">
        <f>Table3[[#This Row],[Incentive Disbursements]]/'1.) CLM Reference'!$B$5</f>
        <v>2.5601430054566663E-3</v>
      </c>
      <c r="H476" s="53">
        <v>175031.56773000001</v>
      </c>
      <c r="I476" s="54">
        <f>Table3[[#This Row],[Residential CLM $ Collected]]/'1.) CLM Reference'!$B$4</f>
        <v>1.6597165649247366E-3</v>
      </c>
      <c r="J476" s="53">
        <v>156523.34</v>
      </c>
      <c r="K476" s="54">
        <f>Table3[[#This Row],[Residential Incentive Disbursements]]/'1.) CLM Reference'!$B$5</f>
        <v>1.1935064270560071E-3</v>
      </c>
      <c r="L476" s="53">
        <v>227063.0558</v>
      </c>
      <c r="M476" s="54">
        <f>Table3[[#This Row],[C&amp;I CLM $ Collected]]/'1.) CLM Reference'!$B$4</f>
        <v>2.1530991230966205E-3</v>
      </c>
      <c r="N476" s="53">
        <v>179228.63</v>
      </c>
      <c r="O476" s="54">
        <f>Table3[[#This Row],[C&amp;I Incentive Disbursements]]/'1.) CLM Reference'!$B$5</f>
        <v>1.3666365784006595E-3</v>
      </c>
    </row>
    <row r="477" spans="1:15" s="1" customFormat="1" x14ac:dyDescent="0.35">
      <c r="A477" s="89" t="s">
        <v>165</v>
      </c>
      <c r="B477" s="100">
        <v>9003494500</v>
      </c>
      <c r="C477" s="89" t="s">
        <v>50</v>
      </c>
      <c r="D477" s="56">
        <f>Table3[[#This Row],[Residential CLM $ Collected]]+Table3[[#This Row],[C&amp;I CLM $ Collected]]</f>
        <v>48922.492700000003</v>
      </c>
      <c r="E477" s="57">
        <f>Table3[[#This Row],[CLM $ Collected ]]/'1.) CLM Reference'!$B$4</f>
        <v>4.6390186972931078E-4</v>
      </c>
      <c r="F477" s="56">
        <f>Table3[[#This Row],[Residential Incentive Disbursements]]+Table3[[#This Row],[C&amp;I Incentive Disbursements]]</f>
        <v>62915.96</v>
      </c>
      <c r="G477" s="57">
        <f>Table3[[#This Row],[Incentive Disbursements]]/'1.) CLM Reference'!$B$5</f>
        <v>4.7974061008664048E-4</v>
      </c>
      <c r="H477" s="53">
        <v>48922.492700000003</v>
      </c>
      <c r="I477" s="54">
        <f>Table3[[#This Row],[Residential CLM $ Collected]]/'1.) CLM Reference'!$B$4</f>
        <v>4.6390186972931078E-4</v>
      </c>
      <c r="J477" s="53">
        <v>62915.96</v>
      </c>
      <c r="K477" s="54">
        <f>Table3[[#This Row],[Residential Incentive Disbursements]]/'1.) CLM Reference'!$B$5</f>
        <v>4.7974061008664048E-4</v>
      </c>
      <c r="L477" s="53">
        <v>0</v>
      </c>
      <c r="M477" s="54">
        <f>Table3[[#This Row],[C&amp;I CLM $ Collected]]/'1.) CLM Reference'!$B$4</f>
        <v>0</v>
      </c>
      <c r="N477" s="53">
        <v>0</v>
      </c>
      <c r="O477" s="54">
        <f>Table3[[#This Row],[C&amp;I Incentive Disbursements]]/'1.) CLM Reference'!$B$5</f>
        <v>0</v>
      </c>
    </row>
    <row r="478" spans="1:15" s="1" customFormat="1" x14ac:dyDescent="0.35">
      <c r="A478" s="89" t="s">
        <v>165</v>
      </c>
      <c r="B478" s="100">
        <v>9003494600</v>
      </c>
      <c r="C478" s="89" t="s">
        <v>50</v>
      </c>
      <c r="D478" s="56">
        <f>Table3[[#This Row],[Residential CLM $ Collected]]+Table3[[#This Row],[C&amp;I CLM $ Collected]]</f>
        <v>41462.174010000002</v>
      </c>
      <c r="E478" s="57">
        <f>Table3[[#This Row],[CLM $ Collected ]]/'1.) CLM Reference'!$B$4</f>
        <v>3.9316026197252693E-4</v>
      </c>
      <c r="F478" s="56">
        <f>Table3[[#This Row],[Residential Incentive Disbursements]]+Table3[[#This Row],[C&amp;I Incentive Disbursements]]</f>
        <v>68739.63</v>
      </c>
      <c r="G478" s="57">
        <f>Table3[[#This Row],[Incentive Disbursements]]/'1.) CLM Reference'!$B$5</f>
        <v>5.2414668763426547E-4</v>
      </c>
      <c r="H478" s="53">
        <v>41462.174010000002</v>
      </c>
      <c r="I478" s="54">
        <f>Table3[[#This Row],[Residential CLM $ Collected]]/'1.) CLM Reference'!$B$4</f>
        <v>3.9316026197252693E-4</v>
      </c>
      <c r="J478" s="53">
        <v>68739.63</v>
      </c>
      <c r="K478" s="54">
        <f>Table3[[#This Row],[Residential Incentive Disbursements]]/'1.) CLM Reference'!$B$5</f>
        <v>5.2414668763426547E-4</v>
      </c>
      <c r="L478" s="53">
        <v>0</v>
      </c>
      <c r="M478" s="54">
        <f>Table3[[#This Row],[C&amp;I CLM $ Collected]]/'1.) CLM Reference'!$B$4</f>
        <v>0</v>
      </c>
      <c r="N478" s="53">
        <v>0</v>
      </c>
      <c r="O478" s="54">
        <f>Table3[[#This Row],[C&amp;I Incentive Disbursements]]/'1.) CLM Reference'!$B$5</f>
        <v>0</v>
      </c>
    </row>
    <row r="479" spans="1:15" s="1" customFormat="1" x14ac:dyDescent="0.35">
      <c r="A479" s="89" t="s">
        <v>166</v>
      </c>
      <c r="B479" s="100">
        <v>9001100100</v>
      </c>
      <c r="C479" s="89" t="s">
        <v>50</v>
      </c>
      <c r="D479" s="56">
        <f>Table3[[#This Row],[Residential CLM $ Collected]]+Table3[[#This Row],[C&amp;I CLM $ Collected]]</f>
        <v>330.72</v>
      </c>
      <c r="E479" s="57">
        <f>Table3[[#This Row],[CLM $ Collected ]]/'1.) CLM Reference'!$B$4</f>
        <v>3.1360140886050492E-6</v>
      </c>
      <c r="F479" s="56">
        <f>Table3[[#This Row],[Residential Incentive Disbursements]]+Table3[[#This Row],[C&amp;I Incentive Disbursements]]</f>
        <v>45788.959999999999</v>
      </c>
      <c r="G479" s="57">
        <f>Table3[[#This Row],[Incentive Disbursements]]/'1.) CLM Reference'!$B$5</f>
        <v>3.4914548876998426E-4</v>
      </c>
      <c r="H479" s="53">
        <v>330.72</v>
      </c>
      <c r="I479" s="54">
        <f>Table3[[#This Row],[Residential CLM $ Collected]]/'1.) CLM Reference'!$B$4</f>
        <v>3.1360140886050492E-6</v>
      </c>
      <c r="J479" s="53">
        <v>45788.959999999999</v>
      </c>
      <c r="K479" s="54">
        <f>Table3[[#This Row],[Residential Incentive Disbursements]]/'1.) CLM Reference'!$B$5</f>
        <v>3.4914548876998426E-4</v>
      </c>
      <c r="L479" s="53">
        <v>0</v>
      </c>
      <c r="M479" s="54">
        <f>Table3[[#This Row],[C&amp;I CLM $ Collected]]/'1.) CLM Reference'!$B$4</f>
        <v>0</v>
      </c>
      <c r="N479" s="53">
        <v>0</v>
      </c>
      <c r="O479" s="54">
        <f>Table3[[#This Row],[C&amp;I Incentive Disbursements]]/'1.) CLM Reference'!$B$5</f>
        <v>0</v>
      </c>
    </row>
    <row r="480" spans="1:15" s="1" customFormat="1" x14ac:dyDescent="0.35">
      <c r="A480" s="89" t="s">
        <v>166</v>
      </c>
      <c r="B480" s="100">
        <v>9001100300</v>
      </c>
      <c r="C480" s="89" t="s">
        <v>50</v>
      </c>
      <c r="D480" s="56">
        <f>Table3[[#This Row],[Residential CLM $ Collected]]+Table3[[#This Row],[C&amp;I CLM $ Collected]]</f>
        <v>275.40390000000002</v>
      </c>
      <c r="E480" s="57">
        <f>Table3[[#This Row],[CLM $ Collected ]]/'1.) CLM Reference'!$B$4</f>
        <v>2.6114855783042334E-6</v>
      </c>
      <c r="F480" s="56">
        <f>Table3[[#This Row],[Residential Incentive Disbursements]]+Table3[[#This Row],[C&amp;I Incentive Disbursements]]</f>
        <v>0</v>
      </c>
      <c r="G480" s="57">
        <f>Table3[[#This Row],[Incentive Disbursements]]/'1.) CLM Reference'!$B$5</f>
        <v>0</v>
      </c>
      <c r="H480" s="53">
        <v>275.40390000000002</v>
      </c>
      <c r="I480" s="54">
        <f>Table3[[#This Row],[Residential CLM $ Collected]]/'1.) CLM Reference'!$B$4</f>
        <v>2.6114855783042334E-6</v>
      </c>
      <c r="J480" s="53">
        <v>0</v>
      </c>
      <c r="K480" s="54">
        <f>Table3[[#This Row],[Residential Incentive Disbursements]]/'1.) CLM Reference'!$B$5</f>
        <v>0</v>
      </c>
      <c r="L480" s="53">
        <v>0</v>
      </c>
      <c r="M480" s="54">
        <f>Table3[[#This Row],[C&amp;I CLM $ Collected]]/'1.) CLM Reference'!$B$4</f>
        <v>0</v>
      </c>
      <c r="N480" s="53">
        <v>0</v>
      </c>
      <c r="O480" s="54">
        <f>Table3[[#This Row],[C&amp;I Incentive Disbursements]]/'1.) CLM Reference'!$B$5</f>
        <v>0</v>
      </c>
    </row>
    <row r="481" spans="1:15" s="1" customFormat="1" x14ac:dyDescent="0.35">
      <c r="A481" s="89" t="s">
        <v>166</v>
      </c>
      <c r="B481" s="100">
        <v>9001200302</v>
      </c>
      <c r="C481" s="89" t="s">
        <v>50</v>
      </c>
      <c r="D481" s="56">
        <f>Table3[[#This Row],[Residential CLM $ Collected]]+Table3[[#This Row],[C&amp;I CLM $ Collected]]</f>
        <v>189.68700000000001</v>
      </c>
      <c r="E481" s="57">
        <f>Table3[[#This Row],[CLM $ Collected ]]/'1.) CLM Reference'!$B$4</f>
        <v>1.7986850037047229E-6</v>
      </c>
      <c r="F481" s="56">
        <f>Table3[[#This Row],[Residential Incentive Disbursements]]+Table3[[#This Row],[C&amp;I Incentive Disbursements]]</f>
        <v>0</v>
      </c>
      <c r="G481" s="57">
        <f>Table3[[#This Row],[Incentive Disbursements]]/'1.) CLM Reference'!$B$5</f>
        <v>0</v>
      </c>
      <c r="H481" s="53">
        <v>189.68700000000001</v>
      </c>
      <c r="I481" s="54">
        <f>Table3[[#This Row],[Residential CLM $ Collected]]/'1.) CLM Reference'!$B$4</f>
        <v>1.7986850037047229E-6</v>
      </c>
      <c r="J481" s="53">
        <v>0</v>
      </c>
      <c r="K481" s="54">
        <f>Table3[[#This Row],[Residential Incentive Disbursements]]/'1.) CLM Reference'!$B$5</f>
        <v>0</v>
      </c>
      <c r="L481" s="53">
        <v>0</v>
      </c>
      <c r="M481" s="54">
        <f>Table3[[#This Row],[C&amp;I CLM $ Collected]]/'1.) CLM Reference'!$B$4</f>
        <v>0</v>
      </c>
      <c r="N481" s="53">
        <v>0</v>
      </c>
      <c r="O481" s="54">
        <f>Table3[[#This Row],[C&amp;I Incentive Disbursements]]/'1.) CLM Reference'!$B$5</f>
        <v>0</v>
      </c>
    </row>
    <row r="482" spans="1:15" s="1" customFormat="1" x14ac:dyDescent="0.35">
      <c r="A482" s="89" t="s">
        <v>166</v>
      </c>
      <c r="B482" s="100">
        <v>9001205200</v>
      </c>
      <c r="C482" s="89" t="s">
        <v>50</v>
      </c>
      <c r="D482" s="56">
        <f>Table3[[#This Row],[Residential CLM $ Collected]]+Table3[[#This Row],[C&amp;I CLM $ Collected]]</f>
        <v>610.32150000000001</v>
      </c>
      <c r="E482" s="57">
        <f>Table3[[#This Row],[CLM $ Collected ]]/'1.) CLM Reference'!$B$4</f>
        <v>5.7873029226492692E-6</v>
      </c>
      <c r="F482" s="56">
        <f>Table3[[#This Row],[Residential Incentive Disbursements]]+Table3[[#This Row],[C&amp;I Incentive Disbursements]]</f>
        <v>0</v>
      </c>
      <c r="G482" s="57">
        <f>Table3[[#This Row],[Incentive Disbursements]]/'1.) CLM Reference'!$B$5</f>
        <v>0</v>
      </c>
      <c r="H482" s="53">
        <v>610.32150000000001</v>
      </c>
      <c r="I482" s="54">
        <f>Table3[[#This Row],[Residential CLM $ Collected]]/'1.) CLM Reference'!$B$4</f>
        <v>5.7873029226492692E-6</v>
      </c>
      <c r="J482" s="53">
        <v>0</v>
      </c>
      <c r="K482" s="54">
        <f>Table3[[#This Row],[Residential Incentive Disbursements]]/'1.) CLM Reference'!$B$5</f>
        <v>0</v>
      </c>
      <c r="L482" s="53">
        <v>0</v>
      </c>
      <c r="M482" s="54">
        <f>Table3[[#This Row],[C&amp;I CLM $ Collected]]/'1.) CLM Reference'!$B$4</f>
        <v>0</v>
      </c>
      <c r="N482" s="53">
        <v>0</v>
      </c>
      <c r="O482" s="54">
        <f>Table3[[#This Row],[C&amp;I Incentive Disbursements]]/'1.) CLM Reference'!$B$5</f>
        <v>0</v>
      </c>
    </row>
    <row r="483" spans="1:15" s="1" customFormat="1" x14ac:dyDescent="0.35">
      <c r="A483" s="89" t="s">
        <v>166</v>
      </c>
      <c r="B483" s="100">
        <v>9001205300</v>
      </c>
      <c r="C483" s="89" t="s">
        <v>50</v>
      </c>
      <c r="D483" s="56">
        <f>Table3[[#This Row],[Residential CLM $ Collected]]+Table3[[#This Row],[C&amp;I CLM $ Collected]]</f>
        <v>352.06310000000002</v>
      </c>
      <c r="E483" s="57">
        <f>Table3[[#This Row],[CLM $ Collected ]]/'1.) CLM Reference'!$B$4</f>
        <v>3.3383975619193526E-6</v>
      </c>
      <c r="F483" s="56">
        <f>Table3[[#This Row],[Residential Incentive Disbursements]]+Table3[[#This Row],[C&amp;I Incentive Disbursements]]</f>
        <v>0</v>
      </c>
      <c r="G483" s="57">
        <f>Table3[[#This Row],[Incentive Disbursements]]/'1.) CLM Reference'!$B$5</f>
        <v>0</v>
      </c>
      <c r="H483" s="53">
        <v>352.06310000000002</v>
      </c>
      <c r="I483" s="54">
        <f>Table3[[#This Row],[Residential CLM $ Collected]]/'1.) CLM Reference'!$B$4</f>
        <v>3.3383975619193526E-6</v>
      </c>
      <c r="J483" s="53">
        <v>0</v>
      </c>
      <c r="K483" s="54">
        <f>Table3[[#This Row],[Residential Incentive Disbursements]]/'1.) CLM Reference'!$B$5</f>
        <v>0</v>
      </c>
      <c r="L483" s="53">
        <v>0</v>
      </c>
      <c r="M483" s="54">
        <f>Table3[[#This Row],[C&amp;I CLM $ Collected]]/'1.) CLM Reference'!$B$4</f>
        <v>0</v>
      </c>
      <c r="N483" s="53">
        <v>0</v>
      </c>
      <c r="O483" s="54">
        <f>Table3[[#This Row],[C&amp;I Incentive Disbursements]]/'1.) CLM Reference'!$B$5</f>
        <v>0</v>
      </c>
    </row>
    <row r="484" spans="1:15" s="1" customFormat="1" x14ac:dyDescent="0.35">
      <c r="A484" s="89" t="s">
        <v>166</v>
      </c>
      <c r="B484" s="100">
        <v>9001230100</v>
      </c>
      <c r="C484" s="89" t="s">
        <v>50</v>
      </c>
      <c r="D484" s="56">
        <f>Table3[[#This Row],[Residential CLM $ Collected]]+Table3[[#This Row],[C&amp;I CLM $ Collected]]</f>
        <v>60787.745799999997</v>
      </c>
      <c r="E484" s="57">
        <f>Table3[[#This Row],[CLM $ Collected ]]/'1.) CLM Reference'!$B$4</f>
        <v>5.7641275775079342E-4</v>
      </c>
      <c r="F484" s="56">
        <f>Table3[[#This Row],[Residential Incentive Disbursements]]+Table3[[#This Row],[C&amp;I Incentive Disbursements]]</f>
        <v>79758.41</v>
      </c>
      <c r="G484" s="57">
        <f>Table3[[#This Row],[Incentive Disbursements]]/'1.) CLM Reference'!$B$5</f>
        <v>6.0816600863978566E-4</v>
      </c>
      <c r="H484" s="53">
        <v>60787.745799999997</v>
      </c>
      <c r="I484" s="54">
        <f>Table3[[#This Row],[Residential CLM $ Collected]]/'1.) CLM Reference'!$B$4</f>
        <v>5.7641275775079342E-4</v>
      </c>
      <c r="J484" s="53">
        <v>79758.41</v>
      </c>
      <c r="K484" s="54">
        <f>Table3[[#This Row],[Residential Incentive Disbursements]]/'1.) CLM Reference'!$B$5</f>
        <v>6.0816600863978566E-4</v>
      </c>
      <c r="L484" s="53">
        <v>0</v>
      </c>
      <c r="M484" s="54">
        <f>Table3[[#This Row],[C&amp;I CLM $ Collected]]/'1.) CLM Reference'!$B$4</f>
        <v>0</v>
      </c>
      <c r="N484" s="53">
        <v>0</v>
      </c>
      <c r="O484" s="54">
        <f>Table3[[#This Row],[C&amp;I Incentive Disbursements]]/'1.) CLM Reference'!$B$5</f>
        <v>0</v>
      </c>
    </row>
    <row r="485" spans="1:15" s="1" customFormat="1" x14ac:dyDescent="0.35">
      <c r="A485" s="89" t="s">
        <v>166</v>
      </c>
      <c r="B485" s="100">
        <v>9001230200</v>
      </c>
      <c r="C485" s="89" t="s">
        <v>50</v>
      </c>
      <c r="D485" s="56">
        <f>Table3[[#This Row],[Residential CLM $ Collected]]+Table3[[#This Row],[C&amp;I CLM $ Collected]]</f>
        <v>471179.94704</v>
      </c>
      <c r="E485" s="57">
        <f>Table3[[#This Row],[CLM $ Collected ]]/'1.) CLM Reference'!$B$4</f>
        <v>4.4679092651959988E-3</v>
      </c>
      <c r="F485" s="56">
        <f>Table3[[#This Row],[Residential Incentive Disbursements]]+Table3[[#This Row],[C&amp;I Incentive Disbursements]]</f>
        <v>496147.20999999996</v>
      </c>
      <c r="G485" s="57">
        <f>Table3[[#This Row],[Incentive Disbursements]]/'1.) CLM Reference'!$B$5</f>
        <v>3.7831730648023891E-3</v>
      </c>
      <c r="H485" s="53">
        <v>351618.26993999997</v>
      </c>
      <c r="I485" s="54">
        <f>Table3[[#This Row],[Residential CLM $ Collected]]/'1.) CLM Reference'!$B$4</f>
        <v>3.334179512405579E-3</v>
      </c>
      <c r="J485" s="53">
        <v>386659.8</v>
      </c>
      <c r="K485" s="54">
        <f>Table3[[#This Row],[Residential Incentive Disbursements]]/'1.) CLM Reference'!$B$5</f>
        <v>2.9483203999109034E-3</v>
      </c>
      <c r="L485" s="53">
        <v>119561.6771</v>
      </c>
      <c r="M485" s="54">
        <f>Table3[[#This Row],[C&amp;I CLM $ Collected]]/'1.) CLM Reference'!$B$4</f>
        <v>1.1337297527904198E-3</v>
      </c>
      <c r="N485" s="53">
        <v>109487.41</v>
      </c>
      <c r="O485" s="54">
        <f>Table3[[#This Row],[C&amp;I Incentive Disbursements]]/'1.) CLM Reference'!$B$5</f>
        <v>8.3485266489148613E-4</v>
      </c>
    </row>
    <row r="486" spans="1:15" s="1" customFormat="1" x14ac:dyDescent="0.35">
      <c r="A486" s="89" t="s">
        <v>166</v>
      </c>
      <c r="B486" s="100">
        <v>9001230300</v>
      </c>
      <c r="C486" s="89" t="s">
        <v>50</v>
      </c>
      <c r="D486" s="56">
        <f>Table3[[#This Row],[Residential CLM $ Collected]]+Table3[[#This Row],[C&amp;I CLM $ Collected]]</f>
        <v>59837.826800000003</v>
      </c>
      <c r="E486" s="57">
        <f>Table3[[#This Row],[CLM $ Collected ]]/'1.) CLM Reference'!$B$4</f>
        <v>5.6740526087417989E-4</v>
      </c>
      <c r="F486" s="56">
        <f>Table3[[#This Row],[Residential Incentive Disbursements]]+Table3[[#This Row],[C&amp;I Incentive Disbursements]]</f>
        <v>136305.25</v>
      </c>
      <c r="G486" s="57">
        <f>Table3[[#This Row],[Incentive Disbursements]]/'1.) CLM Reference'!$B$5</f>
        <v>1.039341429313199E-3</v>
      </c>
      <c r="H486" s="53">
        <v>59837.826800000003</v>
      </c>
      <c r="I486" s="54">
        <f>Table3[[#This Row],[Residential CLM $ Collected]]/'1.) CLM Reference'!$B$4</f>
        <v>5.6740526087417989E-4</v>
      </c>
      <c r="J486" s="53">
        <v>136305.25</v>
      </c>
      <c r="K486" s="54">
        <f>Table3[[#This Row],[Residential Incentive Disbursements]]/'1.) CLM Reference'!$B$5</f>
        <v>1.039341429313199E-3</v>
      </c>
      <c r="L486" s="53">
        <v>0</v>
      </c>
      <c r="M486" s="54">
        <f>Table3[[#This Row],[C&amp;I CLM $ Collected]]/'1.) CLM Reference'!$B$4</f>
        <v>0</v>
      </c>
      <c r="N486" s="53">
        <v>0</v>
      </c>
      <c r="O486" s="54">
        <f>Table3[[#This Row],[C&amp;I Incentive Disbursements]]/'1.) CLM Reference'!$B$5</f>
        <v>0</v>
      </c>
    </row>
    <row r="487" spans="1:15" s="1" customFormat="1" x14ac:dyDescent="0.35">
      <c r="A487" s="89" t="s">
        <v>166</v>
      </c>
      <c r="B487" s="100">
        <v>9001230400</v>
      </c>
      <c r="C487" s="89" t="s">
        <v>50</v>
      </c>
      <c r="D487" s="56">
        <f>Table3[[#This Row],[Residential CLM $ Collected]]+Table3[[#This Row],[C&amp;I CLM $ Collected]]</f>
        <v>95063.506180000011</v>
      </c>
      <c r="E487" s="57">
        <f>Table3[[#This Row],[CLM $ Collected ]]/'1.) CLM Reference'!$B$4</f>
        <v>9.0142868496816998E-4</v>
      </c>
      <c r="F487" s="56">
        <f>Table3[[#This Row],[Residential Incentive Disbursements]]+Table3[[#This Row],[C&amp;I Incentive Disbursements]]</f>
        <v>102855.57</v>
      </c>
      <c r="G487" s="57">
        <f>Table3[[#This Row],[Incentive Disbursements]]/'1.) CLM Reference'!$B$5</f>
        <v>7.8428420869059551E-4</v>
      </c>
      <c r="H487" s="53">
        <v>95063.506180000011</v>
      </c>
      <c r="I487" s="54">
        <f>Table3[[#This Row],[Residential CLM $ Collected]]/'1.) CLM Reference'!$B$4</f>
        <v>9.0142868496816998E-4</v>
      </c>
      <c r="J487" s="53">
        <v>102855.57</v>
      </c>
      <c r="K487" s="54">
        <f>Table3[[#This Row],[Residential Incentive Disbursements]]/'1.) CLM Reference'!$B$5</f>
        <v>7.8428420869059551E-4</v>
      </c>
      <c r="L487" s="53">
        <v>0</v>
      </c>
      <c r="M487" s="54">
        <f>Table3[[#This Row],[C&amp;I CLM $ Collected]]/'1.) CLM Reference'!$B$4</f>
        <v>0</v>
      </c>
      <c r="N487" s="53">
        <v>0</v>
      </c>
      <c r="O487" s="54">
        <f>Table3[[#This Row],[C&amp;I Incentive Disbursements]]/'1.) CLM Reference'!$B$5</f>
        <v>0</v>
      </c>
    </row>
    <row r="488" spans="1:15" s="1" customFormat="1" x14ac:dyDescent="0.35">
      <c r="A488" s="89" t="s">
        <v>166</v>
      </c>
      <c r="B488" s="100">
        <v>9001230501</v>
      </c>
      <c r="C488" s="89" t="s">
        <v>50</v>
      </c>
      <c r="D488" s="56">
        <f>Table3[[#This Row],[Residential CLM $ Collected]]+Table3[[#This Row],[C&amp;I CLM $ Collected]]</f>
        <v>1616.3993</v>
      </c>
      <c r="E488" s="57">
        <f>Table3[[#This Row],[CLM $ Collected ]]/'1.) CLM Reference'!$B$4</f>
        <v>1.5327319114693211E-5</v>
      </c>
      <c r="F488" s="56">
        <f>Table3[[#This Row],[Residential Incentive Disbursements]]+Table3[[#This Row],[C&amp;I Incentive Disbursements]]</f>
        <v>982.15</v>
      </c>
      <c r="G488" s="57">
        <f>Table3[[#This Row],[Incentive Disbursements]]/'1.) CLM Reference'!$B$5</f>
        <v>7.4889938927514411E-6</v>
      </c>
      <c r="H488" s="53">
        <v>1616.3993</v>
      </c>
      <c r="I488" s="54">
        <f>Table3[[#This Row],[Residential CLM $ Collected]]/'1.) CLM Reference'!$B$4</f>
        <v>1.5327319114693211E-5</v>
      </c>
      <c r="J488" s="53">
        <v>982.15</v>
      </c>
      <c r="K488" s="54">
        <f>Table3[[#This Row],[Residential Incentive Disbursements]]/'1.) CLM Reference'!$B$5</f>
        <v>7.4889938927514411E-6</v>
      </c>
      <c r="L488" s="53">
        <v>0</v>
      </c>
      <c r="M488" s="54">
        <f>Table3[[#This Row],[C&amp;I CLM $ Collected]]/'1.) CLM Reference'!$B$4</f>
        <v>0</v>
      </c>
      <c r="N488" s="53">
        <v>0</v>
      </c>
      <c r="O488" s="54">
        <f>Table3[[#This Row],[C&amp;I Incentive Disbursements]]/'1.) CLM Reference'!$B$5</f>
        <v>0</v>
      </c>
    </row>
    <row r="489" spans="1:15" s="1" customFormat="1" x14ac:dyDescent="0.35">
      <c r="A489" s="89" t="s">
        <v>166</v>
      </c>
      <c r="B489" s="100">
        <v>9001230502</v>
      </c>
      <c r="C489" s="89" t="s">
        <v>50</v>
      </c>
      <c r="D489" s="56">
        <f>Table3[[#This Row],[Residential CLM $ Collected]]+Table3[[#This Row],[C&amp;I CLM $ Collected]]</f>
        <v>18619.67857</v>
      </c>
      <c r="E489" s="57">
        <f>Table3[[#This Row],[CLM $ Collected ]]/'1.) CLM Reference'!$B$4</f>
        <v>1.7655894509197362E-4</v>
      </c>
      <c r="F489" s="56">
        <f>Table3[[#This Row],[Residential Incentive Disbursements]]+Table3[[#This Row],[C&amp;I Incentive Disbursements]]</f>
        <v>17472.87</v>
      </c>
      <c r="G489" s="57">
        <f>Table3[[#This Row],[Incentive Disbursements]]/'1.) CLM Reference'!$B$5</f>
        <v>1.3323241533252545E-4</v>
      </c>
      <c r="H489" s="53">
        <v>18619.67857</v>
      </c>
      <c r="I489" s="54">
        <f>Table3[[#This Row],[Residential CLM $ Collected]]/'1.) CLM Reference'!$B$4</f>
        <v>1.7655894509197362E-4</v>
      </c>
      <c r="J489" s="53">
        <v>17472.87</v>
      </c>
      <c r="K489" s="54">
        <f>Table3[[#This Row],[Residential Incentive Disbursements]]/'1.) CLM Reference'!$B$5</f>
        <v>1.3323241533252545E-4</v>
      </c>
      <c r="L489" s="53">
        <v>0</v>
      </c>
      <c r="M489" s="54">
        <f>Table3[[#This Row],[C&amp;I CLM $ Collected]]/'1.) CLM Reference'!$B$4</f>
        <v>0</v>
      </c>
      <c r="N489" s="53">
        <v>0</v>
      </c>
      <c r="O489" s="54">
        <f>Table3[[#This Row],[C&amp;I Incentive Disbursements]]/'1.) CLM Reference'!$B$5</f>
        <v>0</v>
      </c>
    </row>
    <row r="490" spans="1:15" s="1" customFormat="1" x14ac:dyDescent="0.35">
      <c r="A490" s="89" t="s">
        <v>167</v>
      </c>
      <c r="B490" s="100">
        <v>9005296100</v>
      </c>
      <c r="C490" s="89" t="s">
        <v>50</v>
      </c>
      <c r="D490" s="56">
        <f>Table3[[#This Row],[Residential CLM $ Collected]]+Table3[[#This Row],[C&amp;I CLM $ Collected]]</f>
        <v>116.3668</v>
      </c>
      <c r="E490" s="57">
        <f>Table3[[#This Row],[CLM $ Collected ]]/'1.) CLM Reference'!$B$4</f>
        <v>1.1034347007918663E-6</v>
      </c>
      <c r="F490" s="56">
        <f>Table3[[#This Row],[Residential Incentive Disbursements]]+Table3[[#This Row],[C&amp;I Incentive Disbursements]]</f>
        <v>1507.5</v>
      </c>
      <c r="G490" s="57">
        <f>Table3[[#This Row],[Incentive Disbursements]]/'1.) CLM Reference'!$B$5</f>
        <v>1.1494841208901694E-5</v>
      </c>
      <c r="H490" s="53">
        <v>116.3668</v>
      </c>
      <c r="I490" s="54">
        <f>Table3[[#This Row],[Residential CLM $ Collected]]/'1.) CLM Reference'!$B$4</f>
        <v>1.1034347007918663E-6</v>
      </c>
      <c r="J490" s="53">
        <v>1507.5</v>
      </c>
      <c r="K490" s="54">
        <f>Table3[[#This Row],[Residential Incentive Disbursements]]/'1.) CLM Reference'!$B$5</f>
        <v>1.1494841208901694E-5</v>
      </c>
      <c r="L490" s="53">
        <v>0</v>
      </c>
      <c r="M490" s="54">
        <f>Table3[[#This Row],[C&amp;I CLM $ Collected]]/'1.) CLM Reference'!$B$4</f>
        <v>0</v>
      </c>
      <c r="N490" s="53">
        <v>0</v>
      </c>
      <c r="O490" s="54">
        <f>Table3[[#This Row],[C&amp;I Incentive Disbursements]]/'1.) CLM Reference'!$B$5</f>
        <v>0</v>
      </c>
    </row>
    <row r="491" spans="1:15" s="1" customFormat="1" x14ac:dyDescent="0.35">
      <c r="A491" s="89" t="s">
        <v>167</v>
      </c>
      <c r="B491" s="100">
        <v>9005425600</v>
      </c>
      <c r="C491" s="89" t="s">
        <v>50</v>
      </c>
      <c r="D491" s="56">
        <f>Table3[[#This Row],[Residential CLM $ Collected]]+Table3[[#This Row],[C&amp;I CLM $ Collected]]</f>
        <v>50820.222890000005</v>
      </c>
      <c r="E491" s="57">
        <f>Table3[[#This Row],[CLM $ Collected ]]/'1.) CLM Reference'!$B$4</f>
        <v>4.8189687641838659E-4</v>
      </c>
      <c r="F491" s="56">
        <f>Table3[[#This Row],[Residential Incentive Disbursements]]+Table3[[#This Row],[C&amp;I Incentive Disbursements]]</f>
        <v>48348.83</v>
      </c>
      <c r="G491" s="57">
        <f>Table3[[#This Row],[Incentive Disbursements]]/'1.) CLM Reference'!$B$5</f>
        <v>3.686647585314643E-4</v>
      </c>
      <c r="H491" s="53">
        <v>37996.28989</v>
      </c>
      <c r="I491" s="54">
        <f>Table3[[#This Row],[Residential CLM $ Collected]]/'1.) CLM Reference'!$B$4</f>
        <v>3.6029541730092402E-4</v>
      </c>
      <c r="J491" s="53">
        <v>47900.83</v>
      </c>
      <c r="K491" s="54">
        <f>Table3[[#This Row],[Residential Incentive Disbursements]]/'1.) CLM Reference'!$B$5</f>
        <v>3.6524871285213565E-4</v>
      </c>
      <c r="L491" s="53">
        <v>12823.933000000001</v>
      </c>
      <c r="M491" s="54">
        <f>Table3[[#This Row],[C&amp;I CLM $ Collected]]/'1.) CLM Reference'!$B$4</f>
        <v>1.2160145911746254E-4</v>
      </c>
      <c r="N491" s="53">
        <v>448</v>
      </c>
      <c r="O491" s="54">
        <f>Table3[[#This Row],[C&amp;I Incentive Disbursements]]/'1.) CLM Reference'!$B$5</f>
        <v>3.4160456793286625E-6</v>
      </c>
    </row>
    <row r="492" spans="1:15" s="1" customFormat="1" x14ac:dyDescent="0.35">
      <c r="A492" s="92" t="s">
        <v>168</v>
      </c>
      <c r="B492" s="100">
        <v>9005260200</v>
      </c>
      <c r="C492" s="89" t="s">
        <v>50</v>
      </c>
      <c r="D492" s="56">
        <f>Table3[[#This Row],[Residential CLM $ Collected]]+Table3[[#This Row],[C&amp;I CLM $ Collected]]</f>
        <v>82506.245329999991</v>
      </c>
      <c r="E492" s="57">
        <f>Table3[[#This Row],[CLM $ Collected ]]/'1.) CLM Reference'!$B$4</f>
        <v>7.8235591362114324E-4</v>
      </c>
      <c r="F492" s="56">
        <f>Table3[[#This Row],[Residential Incentive Disbursements]]+Table3[[#This Row],[C&amp;I Incentive Disbursements]]</f>
        <v>51214.06</v>
      </c>
      <c r="G492" s="57">
        <f>Table3[[#This Row],[Incentive Disbursements]]/'1.) CLM Reference'!$B$5</f>
        <v>3.9051242942830106E-4</v>
      </c>
      <c r="H492" s="53">
        <v>68302.547959999996</v>
      </c>
      <c r="I492" s="54">
        <f>Table3[[#This Row],[Residential CLM $ Collected]]/'1.) CLM Reference'!$B$4</f>
        <v>6.4767099870035694E-4</v>
      </c>
      <c r="J492" s="53">
        <v>46931.06</v>
      </c>
      <c r="K492" s="54">
        <f>Table3[[#This Row],[Residential Incentive Disbursements]]/'1.) CLM Reference'!$B$5</f>
        <v>3.5785411772168348E-4</v>
      </c>
      <c r="L492" s="53">
        <v>14203.69737</v>
      </c>
      <c r="M492" s="54">
        <f>Table3[[#This Row],[C&amp;I CLM $ Collected]]/'1.) CLM Reference'!$B$4</f>
        <v>1.3468491492078642E-4</v>
      </c>
      <c r="N492" s="53">
        <v>4283</v>
      </c>
      <c r="O492" s="54">
        <f>Table3[[#This Row],[C&amp;I Incentive Disbursements]]/'1.) CLM Reference'!$B$5</f>
        <v>3.2658311706617547E-5</v>
      </c>
    </row>
    <row r="493" spans="1:15" s="1" customFormat="1" x14ac:dyDescent="0.35">
      <c r="A493" s="89" t="s">
        <v>169</v>
      </c>
      <c r="B493" s="100">
        <v>9011707100</v>
      </c>
      <c r="C493" s="89" t="s">
        <v>50</v>
      </c>
      <c r="D493" s="56">
        <f>Table3[[#This Row],[Residential CLM $ Collected]]+Table3[[#This Row],[C&amp;I CLM $ Collected]]</f>
        <v>96499.856530000019</v>
      </c>
      <c r="E493" s="57">
        <f>Table3[[#This Row],[CLM $ Collected ]]/'1.) CLM Reference'!$B$4</f>
        <v>9.1504871077178877E-4</v>
      </c>
      <c r="F493" s="56">
        <f>Table3[[#This Row],[Residential Incentive Disbursements]]+Table3[[#This Row],[C&amp;I Incentive Disbursements]]</f>
        <v>161674.63999999998</v>
      </c>
      <c r="G493" s="57">
        <f>Table3[[#This Row],[Incentive Disbursements]]/'1.) CLM Reference'!$B$5</f>
        <v>1.2327856147969127E-3</v>
      </c>
      <c r="H493" s="53">
        <v>106120.32643000002</v>
      </c>
      <c r="I493" s="54">
        <f>Table3[[#This Row],[Residential CLM $ Collected]]/'1.) CLM Reference'!$B$4</f>
        <v>1.0062737021403205E-3</v>
      </c>
      <c r="J493" s="53">
        <v>158559.63999999998</v>
      </c>
      <c r="K493" s="54">
        <f>Table3[[#This Row],[Residential Incentive Disbursements]]/'1.) CLM Reference'!$B$5</f>
        <v>1.2090334221828306E-3</v>
      </c>
      <c r="L493" s="53">
        <v>-9620.4699000000001</v>
      </c>
      <c r="M493" s="54">
        <f>Table3[[#This Row],[C&amp;I CLM $ Collected]]/'1.) CLM Reference'!$B$4</f>
        <v>-9.1224991368531706E-5</v>
      </c>
      <c r="N493" s="53">
        <v>3115</v>
      </c>
      <c r="O493" s="54">
        <f>Table3[[#This Row],[C&amp;I Incentive Disbursements]]/'1.) CLM Reference'!$B$5</f>
        <v>2.3752192614082106E-5</v>
      </c>
    </row>
    <row r="494" spans="1:15" s="1" customFormat="1" x14ac:dyDescent="0.35">
      <c r="A494" s="89" t="s">
        <v>169</v>
      </c>
      <c r="B494" s="100">
        <v>9011708100</v>
      </c>
      <c r="C494" s="89" t="s">
        <v>50</v>
      </c>
      <c r="D494" s="56">
        <f>Table3[[#This Row],[Residential CLM $ Collected]]+Table3[[#This Row],[C&amp;I CLM $ Collected]]</f>
        <v>259.77949999999998</v>
      </c>
      <c r="E494" s="57">
        <f>Table3[[#This Row],[CLM $ Collected ]]/'1.) CLM Reference'!$B$4</f>
        <v>2.4633290152720586E-6</v>
      </c>
      <c r="F494" s="56">
        <f>Table3[[#This Row],[Residential Incentive Disbursements]]+Table3[[#This Row],[C&amp;I Incentive Disbursements]]</f>
        <v>154</v>
      </c>
      <c r="G494" s="57">
        <f>Table3[[#This Row],[Incentive Disbursements]]/'1.) CLM Reference'!$B$5</f>
        <v>1.1742657022692277E-6</v>
      </c>
      <c r="H494" s="53">
        <v>259.77949999999998</v>
      </c>
      <c r="I494" s="54">
        <f>Table3[[#This Row],[Residential CLM $ Collected]]/'1.) CLM Reference'!$B$4</f>
        <v>2.4633290152720586E-6</v>
      </c>
      <c r="J494" s="53">
        <v>154</v>
      </c>
      <c r="K494" s="54">
        <f>Table3[[#This Row],[Residential Incentive Disbursements]]/'1.) CLM Reference'!$B$5</f>
        <v>1.1742657022692277E-6</v>
      </c>
      <c r="L494" s="53">
        <v>0</v>
      </c>
      <c r="M494" s="54">
        <f>Table3[[#This Row],[C&amp;I CLM $ Collected]]/'1.) CLM Reference'!$B$4</f>
        <v>0</v>
      </c>
      <c r="N494" s="53">
        <v>0</v>
      </c>
      <c r="O494" s="54">
        <f>Table3[[#This Row],[C&amp;I Incentive Disbursements]]/'1.) CLM Reference'!$B$5</f>
        <v>0</v>
      </c>
    </row>
    <row r="495" spans="1:15" s="1" customFormat="1" x14ac:dyDescent="0.35">
      <c r="A495" s="89" t="s">
        <v>170</v>
      </c>
      <c r="B495" s="100">
        <v>9001035300</v>
      </c>
      <c r="C495" s="89" t="s">
        <v>50</v>
      </c>
      <c r="D495" s="56">
        <f>Table3[[#This Row],[Residential CLM $ Collected]]+Table3[[#This Row],[C&amp;I CLM $ Collected]]</f>
        <v>1004.4719</v>
      </c>
      <c r="E495" s="57">
        <f>Table3[[#This Row],[CLM $ Collected ]]/'1.) CLM Reference'!$B$4</f>
        <v>9.524788431325236E-6</v>
      </c>
      <c r="F495" s="56">
        <f>Table3[[#This Row],[Residential Incentive Disbursements]]+Table3[[#This Row],[C&amp;I Incentive Disbursements]]</f>
        <v>722633.23000000196</v>
      </c>
      <c r="G495" s="57">
        <f>Table3[[#This Row],[Incentive Disbursements]]/'1.) CLM Reference'!$B$5</f>
        <v>5.5101520604482635E-3</v>
      </c>
      <c r="H495" s="53">
        <v>1004.4719</v>
      </c>
      <c r="I495" s="54">
        <f>Table3[[#This Row],[Residential CLM $ Collected]]/'1.) CLM Reference'!$B$4</f>
        <v>9.524788431325236E-6</v>
      </c>
      <c r="J495" s="53">
        <v>722633.23000000196</v>
      </c>
      <c r="K495" s="54">
        <f>Table3[[#This Row],[Residential Incentive Disbursements]]/'1.) CLM Reference'!$B$5</f>
        <v>5.5101520604482635E-3</v>
      </c>
      <c r="L495" s="53">
        <v>0</v>
      </c>
      <c r="M495" s="54">
        <f>Table3[[#This Row],[C&amp;I CLM $ Collected]]/'1.) CLM Reference'!$B$4</f>
        <v>0</v>
      </c>
      <c r="N495" s="53">
        <v>0</v>
      </c>
      <c r="O495" s="54">
        <f>Table3[[#This Row],[C&amp;I Incentive Disbursements]]/'1.) CLM Reference'!$B$5</f>
        <v>0</v>
      </c>
    </row>
    <row r="496" spans="1:15" s="1" customFormat="1" x14ac:dyDescent="0.35">
      <c r="A496" s="89" t="s">
        <v>170</v>
      </c>
      <c r="B496" s="100">
        <v>9001035400</v>
      </c>
      <c r="C496" s="89" t="s">
        <v>50</v>
      </c>
      <c r="D496" s="56">
        <f>Table3[[#This Row],[Residential CLM $ Collected]]+Table3[[#This Row],[C&amp;I CLM $ Collected]]</f>
        <v>2394.8368</v>
      </c>
      <c r="E496" s="57">
        <f>Table3[[#This Row],[CLM $ Collected ]]/'1.) CLM Reference'!$B$4</f>
        <v>2.2708762532383383E-5</v>
      </c>
      <c r="F496" s="56">
        <f>Table3[[#This Row],[Residential Incentive Disbursements]]+Table3[[#This Row],[C&amp;I Incentive Disbursements]]</f>
        <v>979.56</v>
      </c>
      <c r="G496" s="57">
        <f>Table3[[#This Row],[Incentive Disbursements]]/'1.) CLM Reference'!$B$5</f>
        <v>7.4692448786678219E-6</v>
      </c>
      <c r="H496" s="53">
        <v>2394.8368</v>
      </c>
      <c r="I496" s="54">
        <f>Table3[[#This Row],[Residential CLM $ Collected]]/'1.) CLM Reference'!$B$4</f>
        <v>2.2708762532383383E-5</v>
      </c>
      <c r="J496" s="53">
        <v>979.56</v>
      </c>
      <c r="K496" s="54">
        <f>Table3[[#This Row],[Residential Incentive Disbursements]]/'1.) CLM Reference'!$B$5</f>
        <v>7.4692448786678219E-6</v>
      </c>
      <c r="L496" s="53">
        <v>0</v>
      </c>
      <c r="M496" s="54">
        <f>Table3[[#This Row],[C&amp;I CLM $ Collected]]/'1.) CLM Reference'!$B$4</f>
        <v>0</v>
      </c>
      <c r="N496" s="53">
        <v>0</v>
      </c>
      <c r="O496" s="54">
        <f>Table3[[#This Row],[C&amp;I Incentive Disbursements]]/'1.) CLM Reference'!$B$5</f>
        <v>0</v>
      </c>
    </row>
    <row r="497" spans="1:15" s="1" customFormat="1" x14ac:dyDescent="0.35">
      <c r="A497" s="89" t="s">
        <v>170</v>
      </c>
      <c r="B497" s="100">
        <v>9001042500</v>
      </c>
      <c r="C497" s="89" t="s">
        <v>50</v>
      </c>
      <c r="D497" s="56">
        <f>Table3[[#This Row],[Residential CLM $ Collected]]+Table3[[#This Row],[C&amp;I CLM $ Collected]]</f>
        <v>59649.634400000003</v>
      </c>
      <c r="E497" s="57">
        <f>Table3[[#This Row],[CLM $ Collected ]]/'1.) CLM Reference'!$B$4</f>
        <v>5.6562074824183716E-4</v>
      </c>
      <c r="F497" s="56">
        <f>Table3[[#This Row],[Residential Incentive Disbursements]]+Table3[[#This Row],[C&amp;I Incentive Disbursements]]</f>
        <v>106876.42</v>
      </c>
      <c r="G497" s="57">
        <f>Table3[[#This Row],[Incentive Disbursements]]/'1.) CLM Reference'!$B$5</f>
        <v>8.1494359991766832E-4</v>
      </c>
      <c r="H497" s="53">
        <v>59649.634400000003</v>
      </c>
      <c r="I497" s="54">
        <f>Table3[[#This Row],[Residential CLM $ Collected]]/'1.) CLM Reference'!$B$4</f>
        <v>5.6562074824183716E-4</v>
      </c>
      <c r="J497" s="53">
        <v>106876.42</v>
      </c>
      <c r="K497" s="54">
        <f>Table3[[#This Row],[Residential Incentive Disbursements]]/'1.) CLM Reference'!$B$5</f>
        <v>8.1494359991766832E-4</v>
      </c>
      <c r="L497" s="53">
        <v>0</v>
      </c>
      <c r="M497" s="54">
        <f>Table3[[#This Row],[C&amp;I CLM $ Collected]]/'1.) CLM Reference'!$B$4</f>
        <v>0</v>
      </c>
      <c r="N497" s="53">
        <v>0</v>
      </c>
      <c r="O497" s="54">
        <f>Table3[[#This Row],[C&amp;I Incentive Disbursements]]/'1.) CLM Reference'!$B$5</f>
        <v>0</v>
      </c>
    </row>
    <row r="498" spans="1:15" s="1" customFormat="1" x14ac:dyDescent="0.35">
      <c r="A498" s="89" t="s">
        <v>170</v>
      </c>
      <c r="B498" s="100">
        <v>9001042600</v>
      </c>
      <c r="C498" s="89" t="s">
        <v>50</v>
      </c>
      <c r="D498" s="56">
        <f>Table3[[#This Row],[Residential CLM $ Collected]]+Table3[[#This Row],[C&amp;I CLM $ Collected]]</f>
        <v>60937.256150000001</v>
      </c>
      <c r="E498" s="57">
        <f>Table3[[#This Row],[CLM $ Collected ]]/'1.) CLM Reference'!$B$4</f>
        <v>5.7783047232503226E-4</v>
      </c>
      <c r="F498" s="56">
        <f>Table3[[#This Row],[Residential Incentive Disbursements]]+Table3[[#This Row],[C&amp;I Incentive Disbursements]]</f>
        <v>48356.07</v>
      </c>
      <c r="G498" s="57">
        <f>Table3[[#This Row],[Incentive Disbursements]]/'1.) CLM Reference'!$B$5</f>
        <v>3.687199642696749E-4</v>
      </c>
      <c r="H498" s="53">
        <v>60927.95465</v>
      </c>
      <c r="I498" s="54">
        <f>Table3[[#This Row],[Residential CLM $ Collected]]/'1.) CLM Reference'!$B$4</f>
        <v>5.7774227192879026E-4</v>
      </c>
      <c r="J498" s="53">
        <v>48356.07</v>
      </c>
      <c r="K498" s="54">
        <f>Table3[[#This Row],[Residential Incentive Disbursements]]/'1.) CLM Reference'!$B$5</f>
        <v>3.687199642696749E-4</v>
      </c>
      <c r="L498" s="53">
        <v>9.3015000000000008</v>
      </c>
      <c r="M498" s="54">
        <f>Table3[[#This Row],[C&amp;I CLM $ Collected]]/'1.) CLM Reference'!$B$4</f>
        <v>8.8200396242017009E-8</v>
      </c>
      <c r="N498" s="53">
        <v>0</v>
      </c>
      <c r="O498" s="54">
        <f>Table3[[#This Row],[C&amp;I Incentive Disbursements]]/'1.) CLM Reference'!$B$5</f>
        <v>0</v>
      </c>
    </row>
    <row r="499" spans="1:15" s="1" customFormat="1" x14ac:dyDescent="0.35">
      <c r="A499" s="89" t="s">
        <v>170</v>
      </c>
      <c r="B499" s="100">
        <v>9001042700</v>
      </c>
      <c r="C499" s="89" t="s">
        <v>50</v>
      </c>
      <c r="D499" s="56">
        <f>Table3[[#This Row],[Residential CLM $ Collected]]+Table3[[#This Row],[C&amp;I CLM $ Collected]]</f>
        <v>77449.345199999996</v>
      </c>
      <c r="E499" s="57">
        <f>Table3[[#This Row],[CLM $ Collected ]]/'1.) CLM Reference'!$B$4</f>
        <v>7.3440444394181118E-4</v>
      </c>
      <c r="F499" s="56">
        <f>Table3[[#This Row],[Residential Incentive Disbursements]]+Table3[[#This Row],[C&amp;I Incentive Disbursements]]</f>
        <v>48499.13</v>
      </c>
      <c r="G499" s="57">
        <f>Table3[[#This Row],[Incentive Disbursements]]/'1.) CLM Reference'!$B$5</f>
        <v>3.698108113564712E-4</v>
      </c>
      <c r="H499" s="53">
        <v>77449.345199999996</v>
      </c>
      <c r="I499" s="54">
        <f>Table3[[#This Row],[Residential CLM $ Collected]]/'1.) CLM Reference'!$B$4</f>
        <v>7.3440444394181118E-4</v>
      </c>
      <c r="J499" s="53">
        <v>48499.13</v>
      </c>
      <c r="K499" s="54">
        <f>Table3[[#This Row],[Residential Incentive Disbursements]]/'1.) CLM Reference'!$B$5</f>
        <v>3.698108113564712E-4</v>
      </c>
      <c r="L499" s="53">
        <v>0</v>
      </c>
      <c r="M499" s="54">
        <f>Table3[[#This Row],[C&amp;I CLM $ Collected]]/'1.) CLM Reference'!$B$4</f>
        <v>0</v>
      </c>
      <c r="N499" s="53">
        <v>0</v>
      </c>
      <c r="O499" s="54">
        <f>Table3[[#This Row],[C&amp;I Incentive Disbursements]]/'1.) CLM Reference'!$B$5</f>
        <v>0</v>
      </c>
    </row>
    <row r="500" spans="1:15" s="1" customFormat="1" x14ac:dyDescent="0.35">
      <c r="A500" s="89" t="s">
        <v>170</v>
      </c>
      <c r="B500" s="100">
        <v>9001042800</v>
      </c>
      <c r="C500" s="89" t="s">
        <v>50</v>
      </c>
      <c r="D500" s="56">
        <f>Table3[[#This Row],[Residential CLM $ Collected]]+Table3[[#This Row],[C&amp;I CLM $ Collected]]</f>
        <v>75036.492109999992</v>
      </c>
      <c r="E500" s="57">
        <f>Table3[[#This Row],[CLM $ Collected ]]/'1.) CLM Reference'!$B$4</f>
        <v>7.1152484402655291E-4</v>
      </c>
      <c r="F500" s="56">
        <f>Table3[[#This Row],[Residential Incentive Disbursements]]+Table3[[#This Row],[C&amp;I Incentive Disbursements]]</f>
        <v>91360.77</v>
      </c>
      <c r="G500" s="57">
        <f>Table3[[#This Row],[Incentive Disbursements]]/'1.) CLM Reference'!$B$5</f>
        <v>6.9663518664874933E-4</v>
      </c>
      <c r="H500" s="53">
        <v>75036.492109999992</v>
      </c>
      <c r="I500" s="54">
        <f>Table3[[#This Row],[Residential CLM $ Collected]]/'1.) CLM Reference'!$B$4</f>
        <v>7.1152484402655291E-4</v>
      </c>
      <c r="J500" s="53">
        <v>91360.77</v>
      </c>
      <c r="K500" s="54">
        <f>Table3[[#This Row],[Residential Incentive Disbursements]]/'1.) CLM Reference'!$B$5</f>
        <v>6.9663518664874933E-4</v>
      </c>
      <c r="L500" s="53">
        <v>0</v>
      </c>
      <c r="M500" s="54">
        <f>Table3[[#This Row],[C&amp;I CLM $ Collected]]/'1.) CLM Reference'!$B$4</f>
        <v>0</v>
      </c>
      <c r="N500" s="53">
        <v>0</v>
      </c>
      <c r="O500" s="54">
        <f>Table3[[#This Row],[C&amp;I Incentive Disbursements]]/'1.) CLM Reference'!$B$5</f>
        <v>0</v>
      </c>
    </row>
    <row r="501" spans="1:15" s="1" customFormat="1" x14ac:dyDescent="0.35">
      <c r="A501" s="89" t="s">
        <v>170</v>
      </c>
      <c r="B501" s="100">
        <v>9001042900</v>
      </c>
      <c r="C501" s="89" t="s">
        <v>50</v>
      </c>
      <c r="D501" s="56">
        <f>Table3[[#This Row],[Residential CLM $ Collected]]+Table3[[#This Row],[C&amp;I CLM $ Collected]]</f>
        <v>29871.881729999997</v>
      </c>
      <c r="E501" s="57">
        <f>Table3[[#This Row],[CLM $ Collected ]]/'1.) CLM Reference'!$B$4</f>
        <v>2.8325665807457597E-4</v>
      </c>
      <c r="F501" s="56">
        <f>Table3[[#This Row],[Residential Incentive Disbursements]]+Table3[[#This Row],[C&amp;I Incentive Disbursements]]</f>
        <v>15410.55</v>
      </c>
      <c r="G501" s="57">
        <f>Table3[[#This Row],[Incentive Disbursements]]/'1.) CLM Reference'!$B$5</f>
        <v>1.1750701505263016E-4</v>
      </c>
      <c r="H501" s="53">
        <v>29871.881729999997</v>
      </c>
      <c r="I501" s="54">
        <f>Table3[[#This Row],[Residential CLM $ Collected]]/'1.) CLM Reference'!$B$4</f>
        <v>2.8325665807457597E-4</v>
      </c>
      <c r="J501" s="53">
        <v>15410.55</v>
      </c>
      <c r="K501" s="54">
        <f>Table3[[#This Row],[Residential Incentive Disbursements]]/'1.) CLM Reference'!$B$5</f>
        <v>1.1750701505263016E-4</v>
      </c>
      <c r="L501" s="53">
        <v>0</v>
      </c>
      <c r="M501" s="54">
        <f>Table3[[#This Row],[C&amp;I CLM $ Collected]]/'1.) CLM Reference'!$B$4</f>
        <v>0</v>
      </c>
      <c r="N501" s="53">
        <v>0</v>
      </c>
      <c r="O501" s="54">
        <f>Table3[[#This Row],[C&amp;I Incentive Disbursements]]/'1.) CLM Reference'!$B$5</f>
        <v>0</v>
      </c>
    </row>
    <row r="502" spans="1:15" s="1" customFormat="1" x14ac:dyDescent="0.35">
      <c r="A502" s="89" t="s">
        <v>170</v>
      </c>
      <c r="B502" s="100">
        <v>9001043000</v>
      </c>
      <c r="C502" s="89" t="s">
        <v>50</v>
      </c>
      <c r="D502" s="56">
        <f>Table3[[#This Row],[Residential CLM $ Collected]]+Table3[[#This Row],[C&amp;I CLM $ Collected]]</f>
        <v>45688.067000000003</v>
      </c>
      <c r="E502" s="57">
        <f>Table3[[#This Row],[CLM $ Collected ]]/'1.) CLM Reference'!$B$4</f>
        <v>4.3323180271266154E-4</v>
      </c>
      <c r="F502" s="56">
        <f>Table3[[#This Row],[Residential Incentive Disbursements]]+Table3[[#This Row],[C&amp;I Incentive Disbursements]]</f>
        <v>40877.11</v>
      </c>
      <c r="G502" s="57">
        <f>Table3[[#This Row],[Incentive Disbursements]]/'1.) CLM Reference'!$B$5</f>
        <v>3.11692131694068E-4</v>
      </c>
      <c r="H502" s="53">
        <v>45688.067000000003</v>
      </c>
      <c r="I502" s="54">
        <f>Table3[[#This Row],[Residential CLM $ Collected]]/'1.) CLM Reference'!$B$4</f>
        <v>4.3323180271266154E-4</v>
      </c>
      <c r="J502" s="53">
        <v>40877.11</v>
      </c>
      <c r="K502" s="54">
        <f>Table3[[#This Row],[Residential Incentive Disbursements]]/'1.) CLM Reference'!$B$5</f>
        <v>3.11692131694068E-4</v>
      </c>
      <c r="L502" s="53">
        <v>0</v>
      </c>
      <c r="M502" s="54">
        <f>Table3[[#This Row],[C&amp;I CLM $ Collected]]/'1.) CLM Reference'!$B$4</f>
        <v>0</v>
      </c>
      <c r="N502" s="53">
        <v>0</v>
      </c>
      <c r="O502" s="54">
        <f>Table3[[#This Row],[C&amp;I Incentive Disbursements]]/'1.) CLM Reference'!$B$5</f>
        <v>0</v>
      </c>
    </row>
    <row r="503" spans="1:15" s="1" customFormat="1" x14ac:dyDescent="0.35">
      <c r="A503" s="89" t="s">
        <v>170</v>
      </c>
      <c r="B503" s="100">
        <v>9001043100</v>
      </c>
      <c r="C503" s="89" t="s">
        <v>50</v>
      </c>
      <c r="D503" s="56">
        <f>Table3[[#This Row],[Residential CLM $ Collected]]+Table3[[#This Row],[C&amp;I CLM $ Collected]]</f>
        <v>75494.058069999999</v>
      </c>
      <c r="E503" s="57">
        <f>Table3[[#This Row],[CLM $ Collected ]]/'1.) CLM Reference'!$B$4</f>
        <v>7.1586366023671899E-4</v>
      </c>
      <c r="F503" s="56">
        <f>Table3[[#This Row],[Residential Incentive Disbursements]]+Table3[[#This Row],[C&amp;I Incentive Disbursements]]</f>
        <v>56047.89</v>
      </c>
      <c r="G503" s="57">
        <f>Table3[[#This Row],[Incentive Disbursements]]/'1.) CLM Reference'!$B$5</f>
        <v>4.2737087604908066E-4</v>
      </c>
      <c r="H503" s="53">
        <v>75494.058069999999</v>
      </c>
      <c r="I503" s="54">
        <f>Table3[[#This Row],[Residential CLM $ Collected]]/'1.) CLM Reference'!$B$4</f>
        <v>7.1586366023671899E-4</v>
      </c>
      <c r="J503" s="53">
        <v>56047.89</v>
      </c>
      <c r="K503" s="54">
        <f>Table3[[#This Row],[Residential Incentive Disbursements]]/'1.) CLM Reference'!$B$5</f>
        <v>4.2737087604908066E-4</v>
      </c>
      <c r="L503" s="53">
        <v>0</v>
      </c>
      <c r="M503" s="54">
        <f>Table3[[#This Row],[C&amp;I CLM $ Collected]]/'1.) CLM Reference'!$B$4</f>
        <v>0</v>
      </c>
      <c r="N503" s="53">
        <v>0</v>
      </c>
      <c r="O503" s="54">
        <f>Table3[[#This Row],[C&amp;I Incentive Disbursements]]/'1.) CLM Reference'!$B$5</f>
        <v>0</v>
      </c>
    </row>
    <row r="504" spans="1:15" s="1" customFormat="1" x14ac:dyDescent="0.35">
      <c r="A504" s="89" t="s">
        <v>170</v>
      </c>
      <c r="B504" s="100">
        <v>9001043200</v>
      </c>
      <c r="C504" s="89" t="s">
        <v>50</v>
      </c>
      <c r="D504" s="56">
        <f>Table3[[#This Row],[Residential CLM $ Collected]]+Table3[[#This Row],[C&amp;I CLM $ Collected]]</f>
        <v>41909.540120000005</v>
      </c>
      <c r="E504" s="57">
        <f>Table3[[#This Row],[CLM $ Collected ]]/'1.) CLM Reference'!$B$4</f>
        <v>3.974023592866429E-4</v>
      </c>
      <c r="F504" s="56">
        <f>Table3[[#This Row],[Residential Incentive Disbursements]]+Table3[[#This Row],[C&amp;I Incentive Disbursements]]</f>
        <v>40107.54</v>
      </c>
      <c r="G504" s="57">
        <f>Table3[[#This Row],[Incentive Disbursements]]/'1.) CLM Reference'!$B$5</f>
        <v>3.0582408197656584E-4</v>
      </c>
      <c r="H504" s="53">
        <v>41909.540120000005</v>
      </c>
      <c r="I504" s="54">
        <f>Table3[[#This Row],[Residential CLM $ Collected]]/'1.) CLM Reference'!$B$4</f>
        <v>3.974023592866429E-4</v>
      </c>
      <c r="J504" s="53">
        <v>40107.54</v>
      </c>
      <c r="K504" s="54">
        <f>Table3[[#This Row],[Residential Incentive Disbursements]]/'1.) CLM Reference'!$B$5</f>
        <v>3.0582408197656584E-4</v>
      </c>
      <c r="L504" s="53">
        <v>0</v>
      </c>
      <c r="M504" s="54">
        <f>Table3[[#This Row],[C&amp;I CLM $ Collected]]/'1.) CLM Reference'!$B$4</f>
        <v>0</v>
      </c>
      <c r="N504" s="53">
        <v>0</v>
      </c>
      <c r="O504" s="54">
        <f>Table3[[#This Row],[C&amp;I Incentive Disbursements]]/'1.) CLM Reference'!$B$5</f>
        <v>0</v>
      </c>
    </row>
    <row r="505" spans="1:15" s="1" customFormat="1" x14ac:dyDescent="0.35">
      <c r="A505" s="89" t="s">
        <v>170</v>
      </c>
      <c r="B505" s="100">
        <v>9001043300</v>
      </c>
      <c r="C505" s="89" t="s">
        <v>50</v>
      </c>
      <c r="D505" s="56">
        <f>Table3[[#This Row],[Residential CLM $ Collected]]+Table3[[#This Row],[C&amp;I CLM $ Collected]]</f>
        <v>47565.531579999995</v>
      </c>
      <c r="E505" s="57">
        <f>Table3[[#This Row],[CLM $ Collected ]]/'1.) CLM Reference'!$B$4</f>
        <v>4.5103464310252892E-4</v>
      </c>
      <c r="F505" s="56">
        <f>Table3[[#This Row],[Residential Incentive Disbursements]]+Table3[[#This Row],[C&amp;I Incentive Disbursements]]</f>
        <v>43460.22</v>
      </c>
      <c r="G505" s="57">
        <f>Table3[[#This Row],[Incentive Disbursements]]/'1.) CLM Reference'!$B$5</f>
        <v>3.313886088251632E-4</v>
      </c>
      <c r="H505" s="53">
        <v>47565.531579999995</v>
      </c>
      <c r="I505" s="54">
        <f>Table3[[#This Row],[Residential CLM $ Collected]]/'1.) CLM Reference'!$B$4</f>
        <v>4.5103464310252892E-4</v>
      </c>
      <c r="J505" s="53">
        <v>43460.22</v>
      </c>
      <c r="K505" s="54">
        <f>Table3[[#This Row],[Residential Incentive Disbursements]]/'1.) CLM Reference'!$B$5</f>
        <v>3.313886088251632E-4</v>
      </c>
      <c r="L505" s="53">
        <v>0</v>
      </c>
      <c r="M505" s="54">
        <f>Table3[[#This Row],[C&amp;I CLM $ Collected]]/'1.) CLM Reference'!$B$4</f>
        <v>0</v>
      </c>
      <c r="N505" s="53">
        <v>0</v>
      </c>
      <c r="O505" s="54">
        <f>Table3[[#This Row],[C&amp;I Incentive Disbursements]]/'1.) CLM Reference'!$B$5</f>
        <v>0</v>
      </c>
    </row>
    <row r="506" spans="1:15" s="1" customFormat="1" x14ac:dyDescent="0.35">
      <c r="A506" s="89" t="s">
        <v>170</v>
      </c>
      <c r="B506" s="100">
        <v>9001043400</v>
      </c>
      <c r="C506" s="89" t="s">
        <v>50</v>
      </c>
      <c r="D506" s="56">
        <f>Table3[[#This Row],[Residential CLM $ Collected]]+Table3[[#This Row],[C&amp;I CLM $ Collected]]</f>
        <v>47507.177520000005</v>
      </c>
      <c r="E506" s="57">
        <f>Table3[[#This Row],[CLM $ Collected ]]/'1.) CLM Reference'!$B$4</f>
        <v>4.5048130748845275E-4</v>
      </c>
      <c r="F506" s="56">
        <f>Table3[[#This Row],[Residential Incentive Disbursements]]+Table3[[#This Row],[C&amp;I Incentive Disbursements]]</f>
        <v>8493.19</v>
      </c>
      <c r="G506" s="57">
        <f>Table3[[#This Row],[Incentive Disbursements]]/'1.) CLM Reference'!$B$5</f>
        <v>6.4761439739324556E-5</v>
      </c>
      <c r="H506" s="53">
        <v>47507.177520000005</v>
      </c>
      <c r="I506" s="54">
        <f>Table3[[#This Row],[Residential CLM $ Collected]]/'1.) CLM Reference'!$B$4</f>
        <v>4.5048130748845275E-4</v>
      </c>
      <c r="J506" s="53">
        <v>8493.19</v>
      </c>
      <c r="K506" s="54">
        <f>Table3[[#This Row],[Residential Incentive Disbursements]]/'1.) CLM Reference'!$B$5</f>
        <v>6.4761439739324556E-5</v>
      </c>
      <c r="L506" s="53">
        <v>0</v>
      </c>
      <c r="M506" s="54">
        <f>Table3[[#This Row],[C&amp;I CLM $ Collected]]/'1.) CLM Reference'!$B$4</f>
        <v>0</v>
      </c>
      <c r="N506" s="53">
        <v>0</v>
      </c>
      <c r="O506" s="54">
        <f>Table3[[#This Row],[C&amp;I Incentive Disbursements]]/'1.) CLM Reference'!$B$5</f>
        <v>0</v>
      </c>
    </row>
    <row r="507" spans="1:15" s="1" customFormat="1" x14ac:dyDescent="0.35">
      <c r="A507" s="89" t="s">
        <v>170</v>
      </c>
      <c r="B507" s="100">
        <v>9001043500</v>
      </c>
      <c r="C507" s="89" t="s">
        <v>50</v>
      </c>
      <c r="D507" s="56">
        <f>Table3[[#This Row],[Residential CLM $ Collected]]+Table3[[#This Row],[C&amp;I CLM $ Collected]]</f>
        <v>31961.862000000001</v>
      </c>
      <c r="E507" s="57">
        <f>Table3[[#This Row],[CLM $ Collected ]]/'1.) CLM Reference'!$B$4</f>
        <v>3.0307465387654315E-4</v>
      </c>
      <c r="F507" s="56">
        <f>Table3[[#This Row],[Residential Incentive Disbursements]]+Table3[[#This Row],[C&amp;I Incentive Disbursements]]</f>
        <v>46818.49</v>
      </c>
      <c r="G507" s="57">
        <f>Table3[[#This Row],[Incentive Disbursements]]/'1.) CLM Reference'!$B$5</f>
        <v>3.5699575999373253E-4</v>
      </c>
      <c r="H507" s="53">
        <v>31961.862000000001</v>
      </c>
      <c r="I507" s="54">
        <f>Table3[[#This Row],[Residential CLM $ Collected]]/'1.) CLM Reference'!$B$4</f>
        <v>3.0307465387654315E-4</v>
      </c>
      <c r="J507" s="53">
        <v>46818.49</v>
      </c>
      <c r="K507" s="54">
        <f>Table3[[#This Row],[Residential Incentive Disbursements]]/'1.) CLM Reference'!$B$5</f>
        <v>3.5699575999373253E-4</v>
      </c>
      <c r="L507" s="53">
        <v>0</v>
      </c>
      <c r="M507" s="54">
        <f>Table3[[#This Row],[C&amp;I CLM $ Collected]]/'1.) CLM Reference'!$B$4</f>
        <v>0</v>
      </c>
      <c r="N507" s="53">
        <v>0</v>
      </c>
      <c r="O507" s="54">
        <f>Table3[[#This Row],[C&amp;I Incentive Disbursements]]/'1.) CLM Reference'!$B$5</f>
        <v>0</v>
      </c>
    </row>
    <row r="508" spans="1:15" s="1" customFormat="1" x14ac:dyDescent="0.35">
      <c r="A508" s="89" t="s">
        <v>170</v>
      </c>
      <c r="B508" s="100">
        <v>9001043600</v>
      </c>
      <c r="C508" s="89" t="s">
        <v>50</v>
      </c>
      <c r="D508" s="56">
        <f>Table3[[#This Row],[Residential CLM $ Collected]]+Table3[[#This Row],[C&amp;I CLM $ Collected]]</f>
        <v>802952.19579000003</v>
      </c>
      <c r="E508" s="57">
        <f>Table3[[#This Row],[CLM $ Collected ]]/'1.) CLM Reference'!$B$4</f>
        <v>7.6139011806779138E-3</v>
      </c>
      <c r="F508" s="56">
        <f>Table3[[#This Row],[Residential Incentive Disbursements]]+Table3[[#This Row],[C&amp;I Incentive Disbursements]]</f>
        <v>641189.35</v>
      </c>
      <c r="G508" s="57">
        <f>Table3[[#This Row],[Incentive Disbursements]]/'1.) CLM Reference'!$B$5</f>
        <v>4.8891341712032441E-3</v>
      </c>
      <c r="H508" s="53">
        <v>360889.89649000001</v>
      </c>
      <c r="I508" s="54">
        <f>Table3[[#This Row],[Residential CLM $ Collected]]/'1.) CLM Reference'!$B$4</f>
        <v>3.4220966371185831E-3</v>
      </c>
      <c r="J508" s="53">
        <v>257998.31</v>
      </c>
      <c r="K508" s="54">
        <f>Table3[[#This Row],[Residential Incentive Disbursements]]/'1.) CLM Reference'!$B$5</f>
        <v>1.9672634199767785E-3</v>
      </c>
      <c r="L508" s="53">
        <v>442062.29930000001</v>
      </c>
      <c r="M508" s="54">
        <f>Table3[[#This Row],[C&amp;I CLM $ Collected]]/'1.) CLM Reference'!$B$4</f>
        <v>4.1918045435593307E-3</v>
      </c>
      <c r="N508" s="53">
        <v>383191.03999999998</v>
      </c>
      <c r="O508" s="54">
        <f>Table3[[#This Row],[C&amp;I Incentive Disbursements]]/'1.) CLM Reference'!$B$5</f>
        <v>2.9218707512264656E-3</v>
      </c>
    </row>
    <row r="509" spans="1:15" s="1" customFormat="1" x14ac:dyDescent="0.35">
      <c r="A509" s="89" t="s">
        <v>170</v>
      </c>
      <c r="B509" s="100">
        <v>9001043700</v>
      </c>
      <c r="C509" s="89" t="s">
        <v>50</v>
      </c>
      <c r="D509" s="56">
        <f>Table3[[#This Row],[Residential CLM $ Collected]]+Table3[[#This Row],[C&amp;I CLM $ Collected]]</f>
        <v>37337.699699999997</v>
      </c>
      <c r="E509" s="57">
        <f>Table3[[#This Row],[CLM $ Collected ]]/'1.) CLM Reference'!$B$4</f>
        <v>3.5405041211691006E-4</v>
      </c>
      <c r="F509" s="56">
        <f>Table3[[#This Row],[Residential Incentive Disbursements]]+Table3[[#This Row],[C&amp;I Incentive Disbursements]]</f>
        <v>2072.16</v>
      </c>
      <c r="G509" s="57">
        <f>Table3[[#This Row],[Incentive Disbursements]]/'1.) CLM Reference'!$B$5</f>
        <v>1.5800431283209108E-5</v>
      </c>
      <c r="H509" s="53">
        <v>37337.699699999997</v>
      </c>
      <c r="I509" s="54">
        <f>Table3[[#This Row],[Residential CLM $ Collected]]/'1.) CLM Reference'!$B$4</f>
        <v>3.5405041211691006E-4</v>
      </c>
      <c r="J509" s="53">
        <v>2072.16</v>
      </c>
      <c r="K509" s="54">
        <f>Table3[[#This Row],[Residential Incentive Disbursements]]/'1.) CLM Reference'!$B$5</f>
        <v>1.5800431283209108E-5</v>
      </c>
      <c r="L509" s="53">
        <v>0</v>
      </c>
      <c r="M509" s="54">
        <f>Table3[[#This Row],[C&amp;I CLM $ Collected]]/'1.) CLM Reference'!$B$4</f>
        <v>0</v>
      </c>
      <c r="N509" s="53">
        <v>0</v>
      </c>
      <c r="O509" s="54">
        <f>Table3[[#This Row],[C&amp;I Incentive Disbursements]]/'1.) CLM Reference'!$B$5</f>
        <v>0</v>
      </c>
    </row>
    <row r="510" spans="1:15" s="1" customFormat="1" x14ac:dyDescent="0.35">
      <c r="A510" s="89" t="s">
        <v>170</v>
      </c>
      <c r="B510" s="100">
        <v>9001043800</v>
      </c>
      <c r="C510" s="89" t="s">
        <v>56</v>
      </c>
      <c r="D510" s="56">
        <f>Table3[[#This Row],[Residential CLM $ Collected]]+Table3[[#This Row],[C&amp;I CLM $ Collected]]</f>
        <v>80080.240290000002</v>
      </c>
      <c r="E510" s="57">
        <f>Table3[[#This Row],[CLM $ Collected ]]/'1.) CLM Reference'!$B$4</f>
        <v>7.5935160186356334E-4</v>
      </c>
      <c r="F510" s="56">
        <f>Table3[[#This Row],[Residential Incentive Disbursements]]+Table3[[#This Row],[C&amp;I Incentive Disbursements]]</f>
        <v>25428.05</v>
      </c>
      <c r="G510" s="57">
        <f>Table3[[#This Row],[Incentive Disbursements]]/'1.) CLM Reference'!$B$5</f>
        <v>1.9389147396485086E-4</v>
      </c>
      <c r="H510" s="53">
        <v>80080.240290000002</v>
      </c>
      <c r="I510" s="54">
        <f>Table3[[#This Row],[Residential CLM $ Collected]]/'1.) CLM Reference'!$B$4</f>
        <v>7.5935160186356334E-4</v>
      </c>
      <c r="J510" s="53">
        <v>25428.05</v>
      </c>
      <c r="K510" s="54">
        <f>Table3[[#This Row],[Residential Incentive Disbursements]]/'1.) CLM Reference'!$B$5</f>
        <v>1.9389147396485086E-4</v>
      </c>
      <c r="L510" s="53">
        <v>0</v>
      </c>
      <c r="M510" s="54">
        <f>Table3[[#This Row],[C&amp;I CLM $ Collected]]/'1.) CLM Reference'!$B$4</f>
        <v>0</v>
      </c>
      <c r="N510" s="53">
        <v>0</v>
      </c>
      <c r="O510" s="54">
        <f>Table3[[#This Row],[C&amp;I Incentive Disbursements]]/'1.) CLM Reference'!$B$5</f>
        <v>0</v>
      </c>
    </row>
    <row r="511" spans="1:15" s="1" customFormat="1" x14ac:dyDescent="0.35">
      <c r="A511" s="89" t="s">
        <v>170</v>
      </c>
      <c r="B511" s="100">
        <v>9001043900</v>
      </c>
      <c r="C511" s="89" t="s">
        <v>50</v>
      </c>
      <c r="D511" s="56">
        <f>Table3[[#This Row],[Residential CLM $ Collected]]+Table3[[#This Row],[C&amp;I CLM $ Collected]]</f>
        <v>62965.909590000003</v>
      </c>
      <c r="E511" s="57">
        <f>Table3[[#This Row],[CLM $ Collected ]]/'1.) CLM Reference'!$B$4</f>
        <v>5.9706694356577092E-4</v>
      </c>
      <c r="F511" s="56">
        <f>Table3[[#This Row],[Residential Incentive Disbursements]]+Table3[[#This Row],[C&amp;I Incentive Disbursements]]</f>
        <v>70165.009999999995</v>
      </c>
      <c r="G511" s="57">
        <f>Table3[[#This Row],[Incentive Disbursements]]/'1.) CLM Reference'!$B$5</f>
        <v>5.35015355469983E-4</v>
      </c>
      <c r="H511" s="53">
        <v>62965.909590000003</v>
      </c>
      <c r="I511" s="54">
        <f>Table3[[#This Row],[Residential CLM $ Collected]]/'1.) CLM Reference'!$B$4</f>
        <v>5.9706694356577092E-4</v>
      </c>
      <c r="J511" s="53">
        <v>70165.009999999995</v>
      </c>
      <c r="K511" s="54">
        <f>Table3[[#This Row],[Residential Incentive Disbursements]]/'1.) CLM Reference'!$B$5</f>
        <v>5.35015355469983E-4</v>
      </c>
      <c r="L511" s="53">
        <v>0</v>
      </c>
      <c r="M511" s="54">
        <f>Table3[[#This Row],[C&amp;I CLM $ Collected]]/'1.) CLM Reference'!$B$4</f>
        <v>0</v>
      </c>
      <c r="N511" s="53">
        <v>0</v>
      </c>
      <c r="O511" s="54">
        <f>Table3[[#This Row],[C&amp;I Incentive Disbursements]]/'1.) CLM Reference'!$B$5</f>
        <v>0</v>
      </c>
    </row>
    <row r="512" spans="1:15" s="1" customFormat="1" x14ac:dyDescent="0.35">
      <c r="A512" s="89" t="s">
        <v>170</v>
      </c>
      <c r="B512" s="100">
        <v>9001044000</v>
      </c>
      <c r="C512" s="89" t="s">
        <v>56</v>
      </c>
      <c r="D512" s="56">
        <f>Table3[[#This Row],[Residential CLM $ Collected]]+Table3[[#This Row],[C&amp;I CLM $ Collected]]</f>
        <v>6652.4964</v>
      </c>
      <c r="E512" s="57">
        <f>Table3[[#This Row],[CLM $ Collected ]]/'1.) CLM Reference'!$B$4</f>
        <v>6.3081526471922984E-5</v>
      </c>
      <c r="F512" s="56">
        <f>Table3[[#This Row],[Residential Incentive Disbursements]]+Table3[[#This Row],[C&amp;I Incentive Disbursements]]</f>
        <v>556352.51</v>
      </c>
      <c r="G512" s="57">
        <f>Table3[[#This Row],[Incentive Disbursements]]/'1.) CLM Reference'!$B$5</f>
        <v>4.2422446160025815E-3</v>
      </c>
      <c r="H512" s="53">
        <v>6652.4964</v>
      </c>
      <c r="I512" s="54">
        <f>Table3[[#This Row],[Residential CLM $ Collected]]/'1.) CLM Reference'!$B$4</f>
        <v>6.3081526471922984E-5</v>
      </c>
      <c r="J512" s="53">
        <v>556352.51</v>
      </c>
      <c r="K512" s="54">
        <f>Table3[[#This Row],[Residential Incentive Disbursements]]/'1.) CLM Reference'!$B$5</f>
        <v>4.2422446160025815E-3</v>
      </c>
      <c r="L512" s="53">
        <v>0</v>
      </c>
      <c r="M512" s="54">
        <f>Table3[[#This Row],[C&amp;I CLM $ Collected]]/'1.) CLM Reference'!$B$4</f>
        <v>0</v>
      </c>
      <c r="N512" s="53">
        <v>0</v>
      </c>
      <c r="O512" s="54">
        <f>Table3[[#This Row],[C&amp;I Incentive Disbursements]]/'1.) CLM Reference'!$B$5</f>
        <v>0</v>
      </c>
    </row>
    <row r="513" spans="1:15" s="1" customFormat="1" x14ac:dyDescent="0.35">
      <c r="A513" s="89" t="s">
        <v>170</v>
      </c>
      <c r="B513" s="100">
        <v>9001044200</v>
      </c>
      <c r="C513" s="89" t="s">
        <v>50</v>
      </c>
      <c r="D513" s="56">
        <f>Table3[[#This Row],[Residential CLM $ Collected]]+Table3[[#This Row],[C&amp;I CLM $ Collected]]</f>
        <v>1451.6116999999999</v>
      </c>
      <c r="E513" s="57">
        <f>Table3[[#This Row],[CLM $ Collected ]]/'1.) CLM Reference'!$B$4</f>
        <v>1.3764739787082504E-5</v>
      </c>
      <c r="F513" s="56">
        <f>Table3[[#This Row],[Residential Incentive Disbursements]]+Table3[[#This Row],[C&amp;I Incentive Disbursements]]</f>
        <v>0</v>
      </c>
      <c r="G513" s="57">
        <f>Table3[[#This Row],[Incentive Disbursements]]/'1.) CLM Reference'!$B$5</f>
        <v>0</v>
      </c>
      <c r="H513" s="53">
        <v>1451.6116999999999</v>
      </c>
      <c r="I513" s="54">
        <f>Table3[[#This Row],[Residential CLM $ Collected]]/'1.) CLM Reference'!$B$4</f>
        <v>1.3764739787082504E-5</v>
      </c>
      <c r="J513" s="53">
        <v>0</v>
      </c>
      <c r="K513" s="54">
        <f>Table3[[#This Row],[Residential Incentive Disbursements]]/'1.) CLM Reference'!$B$5</f>
        <v>0</v>
      </c>
      <c r="L513" s="53">
        <v>0</v>
      </c>
      <c r="M513" s="54">
        <f>Table3[[#This Row],[C&amp;I CLM $ Collected]]/'1.) CLM Reference'!$B$4</f>
        <v>0</v>
      </c>
      <c r="N513" s="53">
        <v>0</v>
      </c>
      <c r="O513" s="54">
        <f>Table3[[#This Row],[C&amp;I Incentive Disbursements]]/'1.) CLM Reference'!$B$5</f>
        <v>0</v>
      </c>
    </row>
    <row r="514" spans="1:15" s="1" customFormat="1" x14ac:dyDescent="0.35">
      <c r="A514" s="89" t="s">
        <v>170</v>
      </c>
      <c r="B514" s="100">
        <v>9001044300</v>
      </c>
      <c r="C514" s="89" t="s">
        <v>50</v>
      </c>
      <c r="D514" s="56">
        <f>Table3[[#This Row],[Residential CLM $ Collected]]+Table3[[#This Row],[C&amp;I CLM $ Collected]]</f>
        <v>4628.0129999999999</v>
      </c>
      <c r="E514" s="57">
        <f>Table3[[#This Row],[CLM $ Collected ]]/'1.) CLM Reference'!$B$4</f>
        <v>4.3884597152416906E-5</v>
      </c>
      <c r="F514" s="56">
        <f>Table3[[#This Row],[Residential Incentive Disbursements]]+Table3[[#This Row],[C&amp;I Incentive Disbursements]]</f>
        <v>0</v>
      </c>
      <c r="G514" s="57">
        <f>Table3[[#This Row],[Incentive Disbursements]]/'1.) CLM Reference'!$B$5</f>
        <v>0</v>
      </c>
      <c r="H514" s="53">
        <v>4628.0129999999999</v>
      </c>
      <c r="I514" s="54">
        <f>Table3[[#This Row],[Residential CLM $ Collected]]/'1.) CLM Reference'!$B$4</f>
        <v>4.3884597152416906E-5</v>
      </c>
      <c r="J514" s="53">
        <v>0</v>
      </c>
      <c r="K514" s="54">
        <f>Table3[[#This Row],[Residential Incentive Disbursements]]/'1.) CLM Reference'!$B$5</f>
        <v>0</v>
      </c>
      <c r="L514" s="53">
        <v>0</v>
      </c>
      <c r="M514" s="54">
        <f>Table3[[#This Row],[C&amp;I CLM $ Collected]]/'1.) CLM Reference'!$B$4</f>
        <v>0</v>
      </c>
      <c r="N514" s="53">
        <v>0</v>
      </c>
      <c r="O514" s="54">
        <f>Table3[[#This Row],[C&amp;I Incentive Disbursements]]/'1.) CLM Reference'!$B$5</f>
        <v>0</v>
      </c>
    </row>
    <row r="515" spans="1:15" s="1" customFormat="1" x14ac:dyDescent="0.35">
      <c r="A515" s="89" t="s">
        <v>170</v>
      </c>
      <c r="B515" s="100">
        <v>9001044400</v>
      </c>
      <c r="C515" s="89" t="s">
        <v>50</v>
      </c>
      <c r="D515" s="56">
        <f>Table3[[#This Row],[Residential CLM $ Collected]]+Table3[[#This Row],[C&amp;I CLM $ Collected]]</f>
        <v>9396.2109999999993</v>
      </c>
      <c r="E515" s="57">
        <f>Table3[[#This Row],[CLM $ Collected ]]/'1.) CLM Reference'!$B$4</f>
        <v>8.9098482327968479E-5</v>
      </c>
      <c r="F515" s="56">
        <f>Table3[[#This Row],[Residential Incentive Disbursements]]+Table3[[#This Row],[C&amp;I Incentive Disbursements]]</f>
        <v>1071.74</v>
      </c>
      <c r="G515" s="57">
        <f>Table3[[#This Row],[Incentive Disbursements]]/'1.) CLM Reference'!$B$5</f>
        <v>8.1721267775975454E-6</v>
      </c>
      <c r="H515" s="53">
        <v>9396.2109999999993</v>
      </c>
      <c r="I515" s="54">
        <f>Table3[[#This Row],[Residential CLM $ Collected]]/'1.) CLM Reference'!$B$4</f>
        <v>8.9098482327968479E-5</v>
      </c>
      <c r="J515" s="53">
        <v>1071.74</v>
      </c>
      <c r="K515" s="54">
        <f>Table3[[#This Row],[Residential Incentive Disbursements]]/'1.) CLM Reference'!$B$5</f>
        <v>8.1721267775975454E-6</v>
      </c>
      <c r="L515" s="53">
        <v>0</v>
      </c>
      <c r="M515" s="54">
        <f>Table3[[#This Row],[C&amp;I CLM $ Collected]]/'1.) CLM Reference'!$B$4</f>
        <v>0</v>
      </c>
      <c r="N515" s="53">
        <v>0</v>
      </c>
      <c r="O515" s="54">
        <f>Table3[[#This Row],[C&amp;I Incentive Disbursements]]/'1.) CLM Reference'!$B$5</f>
        <v>0</v>
      </c>
    </row>
    <row r="516" spans="1:15" s="1" customFormat="1" x14ac:dyDescent="0.35">
      <c r="A516" s="89" t="s">
        <v>170</v>
      </c>
      <c r="B516" s="100">
        <v>9001044500</v>
      </c>
      <c r="C516" s="89" t="s">
        <v>50</v>
      </c>
      <c r="D516" s="56">
        <f>Table3[[#This Row],[Residential CLM $ Collected]]+Table3[[#This Row],[C&amp;I CLM $ Collected]]</f>
        <v>16399.196400000001</v>
      </c>
      <c r="E516" s="57">
        <f>Table3[[#This Row],[CLM $ Collected ]]/'1.) CLM Reference'!$B$4</f>
        <v>1.5550348014090832E-4</v>
      </c>
      <c r="F516" s="56">
        <f>Table3[[#This Row],[Residential Incentive Disbursements]]+Table3[[#This Row],[C&amp;I Incentive Disbursements]]</f>
        <v>14202.46</v>
      </c>
      <c r="G516" s="57">
        <f>Table3[[#This Row],[Incentive Disbursements]]/'1.) CLM Reference'!$B$5</f>
        <v>1.0829520562240659E-4</v>
      </c>
      <c r="H516" s="53">
        <v>16399.196400000001</v>
      </c>
      <c r="I516" s="54">
        <f>Table3[[#This Row],[Residential CLM $ Collected]]/'1.) CLM Reference'!$B$4</f>
        <v>1.5550348014090832E-4</v>
      </c>
      <c r="J516" s="53">
        <v>14202.46</v>
      </c>
      <c r="K516" s="54">
        <f>Table3[[#This Row],[Residential Incentive Disbursements]]/'1.) CLM Reference'!$B$5</f>
        <v>1.0829520562240659E-4</v>
      </c>
      <c r="L516" s="53">
        <v>0</v>
      </c>
      <c r="M516" s="54">
        <f>Table3[[#This Row],[C&amp;I CLM $ Collected]]/'1.) CLM Reference'!$B$4</f>
        <v>0</v>
      </c>
      <c r="N516" s="53">
        <v>0</v>
      </c>
      <c r="O516" s="54">
        <f>Table3[[#This Row],[C&amp;I Incentive Disbursements]]/'1.) CLM Reference'!$B$5</f>
        <v>0</v>
      </c>
    </row>
    <row r="517" spans="1:15" s="1" customFormat="1" x14ac:dyDescent="0.35">
      <c r="A517" s="89" t="s">
        <v>170</v>
      </c>
      <c r="B517" s="100">
        <v>9001044600</v>
      </c>
      <c r="C517" s="89" t="s">
        <v>50</v>
      </c>
      <c r="D517" s="56">
        <f>Table3[[#This Row],[Residential CLM $ Collected]]+Table3[[#This Row],[C&amp;I CLM $ Collected]]</f>
        <v>86683.328500000003</v>
      </c>
      <c r="E517" s="57">
        <f>Table3[[#This Row],[CLM $ Collected ]]/'1.) CLM Reference'!$B$4</f>
        <v>8.219646208973741E-4</v>
      </c>
      <c r="F517" s="56">
        <f>Table3[[#This Row],[Residential Incentive Disbursements]]+Table3[[#This Row],[C&amp;I Incentive Disbursements]]</f>
        <v>44700.22</v>
      </c>
      <c r="G517" s="57">
        <f>Table3[[#This Row],[Incentive Disbursements]]/'1.) CLM Reference'!$B$5</f>
        <v>3.4084373525901932E-4</v>
      </c>
      <c r="H517" s="53">
        <v>86683.328500000003</v>
      </c>
      <c r="I517" s="54">
        <f>Table3[[#This Row],[Residential CLM $ Collected]]/'1.) CLM Reference'!$B$4</f>
        <v>8.219646208973741E-4</v>
      </c>
      <c r="J517" s="53">
        <v>44700.22</v>
      </c>
      <c r="K517" s="54">
        <f>Table3[[#This Row],[Residential Incentive Disbursements]]/'1.) CLM Reference'!$B$5</f>
        <v>3.4084373525901932E-4</v>
      </c>
      <c r="L517" s="53">
        <v>0</v>
      </c>
      <c r="M517" s="54">
        <f>Table3[[#This Row],[C&amp;I CLM $ Collected]]/'1.) CLM Reference'!$B$4</f>
        <v>0</v>
      </c>
      <c r="N517" s="53">
        <v>0</v>
      </c>
      <c r="O517" s="54">
        <f>Table3[[#This Row],[C&amp;I Incentive Disbursements]]/'1.) CLM Reference'!$B$5</f>
        <v>0</v>
      </c>
    </row>
    <row r="518" spans="1:15" s="1" customFormat="1" x14ac:dyDescent="0.35">
      <c r="A518" s="89" t="s">
        <v>170</v>
      </c>
      <c r="B518" s="100">
        <v>9001045300</v>
      </c>
      <c r="C518" s="89" t="s">
        <v>50</v>
      </c>
      <c r="D518" s="56">
        <f>Table3[[#This Row],[Residential CLM $ Collected]]+Table3[[#This Row],[C&amp;I CLM $ Collected]]</f>
        <v>181.3236</v>
      </c>
      <c r="E518" s="57">
        <f>Table3[[#This Row],[CLM $ Collected ]]/'1.) CLM Reference'!$B$4</f>
        <v>1.7193800320409604E-6</v>
      </c>
      <c r="F518" s="56">
        <f>Table3[[#This Row],[Residential Incentive Disbursements]]+Table3[[#This Row],[C&amp;I Incentive Disbursements]]</f>
        <v>7755.31</v>
      </c>
      <c r="G518" s="57">
        <f>Table3[[#This Row],[Incentive Disbursements]]/'1.) CLM Reference'!$B$5</f>
        <v>5.9135029503023148E-5</v>
      </c>
      <c r="H518" s="53">
        <v>181.3236</v>
      </c>
      <c r="I518" s="54">
        <f>Table3[[#This Row],[Residential CLM $ Collected]]/'1.) CLM Reference'!$B$4</f>
        <v>1.7193800320409604E-6</v>
      </c>
      <c r="J518" s="53">
        <v>7755.31</v>
      </c>
      <c r="K518" s="54">
        <f>Table3[[#This Row],[Residential Incentive Disbursements]]/'1.) CLM Reference'!$B$5</f>
        <v>5.9135029503023148E-5</v>
      </c>
      <c r="L518" s="53">
        <v>0</v>
      </c>
      <c r="M518" s="54">
        <f>Table3[[#This Row],[C&amp;I CLM $ Collected]]/'1.) CLM Reference'!$B$4</f>
        <v>0</v>
      </c>
      <c r="N518" s="53">
        <v>0</v>
      </c>
      <c r="O518" s="54">
        <f>Table3[[#This Row],[C&amp;I Incentive Disbursements]]/'1.) CLM Reference'!$B$5</f>
        <v>0</v>
      </c>
    </row>
    <row r="519" spans="1:15" s="1" customFormat="1" x14ac:dyDescent="0.35">
      <c r="A519" s="89" t="s">
        <v>170</v>
      </c>
      <c r="B519" s="100">
        <v>9001045400</v>
      </c>
      <c r="C519" s="89" t="s">
        <v>50</v>
      </c>
      <c r="D519" s="56">
        <f>Table3[[#This Row],[Residential CLM $ Collected]]+Table3[[#This Row],[C&amp;I CLM $ Collected]]</f>
        <v>2280.2296000000001</v>
      </c>
      <c r="E519" s="57">
        <f>Table3[[#This Row],[CLM $ Collected ]]/'1.) CLM Reference'!$B$4</f>
        <v>2.1622013034755249E-5</v>
      </c>
      <c r="F519" s="56">
        <f>Table3[[#This Row],[Residential Incentive Disbursements]]+Table3[[#This Row],[C&amp;I Incentive Disbursements]]</f>
        <v>0</v>
      </c>
      <c r="G519" s="57">
        <f>Table3[[#This Row],[Incentive Disbursements]]/'1.) CLM Reference'!$B$5</f>
        <v>0</v>
      </c>
      <c r="H519" s="53">
        <v>2280.2296000000001</v>
      </c>
      <c r="I519" s="54">
        <f>Table3[[#This Row],[Residential CLM $ Collected]]/'1.) CLM Reference'!$B$4</f>
        <v>2.1622013034755249E-5</v>
      </c>
      <c r="J519" s="53">
        <v>0</v>
      </c>
      <c r="K519" s="54">
        <f>Table3[[#This Row],[Residential Incentive Disbursements]]/'1.) CLM Reference'!$B$5</f>
        <v>0</v>
      </c>
      <c r="L519" s="53">
        <v>0</v>
      </c>
      <c r="M519" s="54">
        <f>Table3[[#This Row],[C&amp;I CLM $ Collected]]/'1.) CLM Reference'!$B$4</f>
        <v>0</v>
      </c>
      <c r="N519" s="53">
        <v>0</v>
      </c>
      <c r="O519" s="54">
        <f>Table3[[#This Row],[C&amp;I Incentive Disbursements]]/'1.) CLM Reference'!$B$5</f>
        <v>0</v>
      </c>
    </row>
    <row r="520" spans="1:15" s="1" customFormat="1" x14ac:dyDescent="0.35">
      <c r="A520" s="89" t="s">
        <v>171</v>
      </c>
      <c r="B520" s="100">
        <v>9011650100</v>
      </c>
      <c r="C520" s="89" t="s">
        <v>50</v>
      </c>
      <c r="D520" s="56">
        <f>Table3[[#This Row],[Residential CLM $ Collected]]+Table3[[#This Row],[C&amp;I CLM $ Collected]]</f>
        <v>2924.3969000000002</v>
      </c>
      <c r="E520" s="57">
        <f>Table3[[#This Row],[CLM $ Collected ]]/'1.) CLM Reference'!$B$4</f>
        <v>2.7730254835126183E-5</v>
      </c>
      <c r="F520" s="56">
        <f>Table3[[#This Row],[Residential Incentive Disbursements]]+Table3[[#This Row],[C&amp;I Incentive Disbursements]]</f>
        <v>31899.58</v>
      </c>
      <c r="G520" s="57">
        <f>Table3[[#This Row],[Incentive Disbursements]]/'1.) CLM Reference'!$B$5</f>
        <v>2.432375500700871E-4</v>
      </c>
      <c r="H520" s="53">
        <v>2924.3969000000002</v>
      </c>
      <c r="I520" s="54">
        <f>Table3[[#This Row],[Residential CLM $ Collected]]/'1.) CLM Reference'!$B$4</f>
        <v>2.7730254835126183E-5</v>
      </c>
      <c r="J520" s="53">
        <v>31899.58</v>
      </c>
      <c r="K520" s="54">
        <f>Table3[[#This Row],[Residential Incentive Disbursements]]/'1.) CLM Reference'!$B$5</f>
        <v>2.432375500700871E-4</v>
      </c>
      <c r="L520" s="53">
        <v>0</v>
      </c>
      <c r="M520" s="54">
        <f>Table3[[#This Row],[C&amp;I CLM $ Collected]]/'1.) CLM Reference'!$B$4</f>
        <v>0</v>
      </c>
      <c r="N520" s="53">
        <v>0</v>
      </c>
      <c r="O520" s="54">
        <f>Table3[[#This Row],[C&amp;I Incentive Disbursements]]/'1.) CLM Reference'!$B$5</f>
        <v>0</v>
      </c>
    </row>
    <row r="521" spans="1:15" s="1" customFormat="1" x14ac:dyDescent="0.35">
      <c r="A521" s="89" t="s">
        <v>171</v>
      </c>
      <c r="B521" s="100">
        <v>9011660101</v>
      </c>
      <c r="C521" s="89" t="s">
        <v>50</v>
      </c>
      <c r="D521" s="56">
        <f>Table3[[#This Row],[Residential CLM $ Collected]]+Table3[[#This Row],[C&amp;I CLM $ Collected]]</f>
        <v>186591.07760999998</v>
      </c>
      <c r="E521" s="57">
        <f>Table3[[#This Row],[CLM $ Collected ]]/'1.) CLM Reference'!$B$4</f>
        <v>1.769328278280594E-3</v>
      </c>
      <c r="F521" s="56">
        <f>Table3[[#This Row],[Residential Incentive Disbursements]]+Table3[[#This Row],[C&amp;I Incentive Disbursements]]</f>
        <v>292075.08</v>
      </c>
      <c r="G521" s="57">
        <f>Table3[[#This Row],[Incentive Disbursements]]/'1.) CLM Reference'!$B$5</f>
        <v>2.2271022657892265E-3</v>
      </c>
      <c r="H521" s="53">
        <v>139972.66980999999</v>
      </c>
      <c r="I521" s="54">
        <f>Table3[[#This Row],[Residential CLM $ Collected]]/'1.) CLM Reference'!$B$4</f>
        <v>1.3272746267048337E-3</v>
      </c>
      <c r="J521" s="53">
        <v>232393</v>
      </c>
      <c r="K521" s="54">
        <f>Table3[[#This Row],[Residential Incentive Disbursements]]/'1.) CLM Reference'!$B$5</f>
        <v>1.7720203204380041E-3</v>
      </c>
      <c r="L521" s="53">
        <v>46618.407800000001</v>
      </c>
      <c r="M521" s="54">
        <f>Table3[[#This Row],[C&amp;I CLM $ Collected]]/'1.) CLM Reference'!$B$4</f>
        <v>4.420536515757605E-4</v>
      </c>
      <c r="N521" s="53">
        <v>59682.080000000002</v>
      </c>
      <c r="O521" s="54">
        <f>Table3[[#This Row],[C&amp;I Incentive Disbursements]]/'1.) CLM Reference'!$B$5</f>
        <v>4.5508194535122225E-4</v>
      </c>
    </row>
    <row r="522" spans="1:15" s="1" customFormat="1" x14ac:dyDescent="0.35">
      <c r="A522" s="89" t="s">
        <v>171</v>
      </c>
      <c r="B522" s="100">
        <v>9011660102</v>
      </c>
      <c r="C522" s="89" t="s">
        <v>50</v>
      </c>
      <c r="D522" s="56">
        <f>Table3[[#This Row],[Residential CLM $ Collected]]+Table3[[#This Row],[C&amp;I CLM $ Collected]]</f>
        <v>82955.674729999999</v>
      </c>
      <c r="E522" s="57">
        <f>Table3[[#This Row],[CLM $ Collected ]]/'1.) CLM Reference'!$B$4</f>
        <v>7.8661757584366787E-4</v>
      </c>
      <c r="F522" s="56">
        <f>Table3[[#This Row],[Residential Incentive Disbursements]]+Table3[[#This Row],[C&amp;I Incentive Disbursements]]</f>
        <v>172077.28</v>
      </c>
      <c r="G522" s="57">
        <f>Table3[[#This Row],[Incentive Disbursements]]/'1.) CLM Reference'!$B$5</f>
        <v>1.3121068054790814E-3</v>
      </c>
      <c r="H522" s="53">
        <v>82955.674729999999</v>
      </c>
      <c r="I522" s="54">
        <f>Table3[[#This Row],[Residential CLM $ Collected]]/'1.) CLM Reference'!$B$4</f>
        <v>7.8661757584366787E-4</v>
      </c>
      <c r="J522" s="53">
        <v>172077.28</v>
      </c>
      <c r="K522" s="54">
        <f>Table3[[#This Row],[Residential Incentive Disbursements]]/'1.) CLM Reference'!$B$5</f>
        <v>1.3121068054790814E-3</v>
      </c>
      <c r="L522" s="53">
        <v>0</v>
      </c>
      <c r="M522" s="54">
        <f>Table3[[#This Row],[C&amp;I CLM $ Collected]]/'1.) CLM Reference'!$B$4</f>
        <v>0</v>
      </c>
      <c r="N522" s="53">
        <v>0</v>
      </c>
      <c r="O522" s="54">
        <f>Table3[[#This Row],[C&amp;I Incentive Disbursements]]/'1.) CLM Reference'!$B$5</f>
        <v>0</v>
      </c>
    </row>
    <row r="523" spans="1:15" s="1" customFormat="1" x14ac:dyDescent="0.35">
      <c r="A523" s="89" t="s">
        <v>172</v>
      </c>
      <c r="B523" s="100">
        <v>9007670100</v>
      </c>
      <c r="C523" s="89" t="s">
        <v>50</v>
      </c>
      <c r="D523" s="56">
        <f>Table3[[#This Row],[Residential CLM $ Collected]]+Table3[[#This Row],[C&amp;I CLM $ Collected]]</f>
        <v>90055.996219999986</v>
      </c>
      <c r="E523" s="57">
        <f>Table3[[#This Row],[CLM $ Collected ]]/'1.) CLM Reference'!$B$4</f>
        <v>8.5394555185438733E-4</v>
      </c>
      <c r="F523" s="56">
        <f>Table3[[#This Row],[Residential Incentive Disbursements]]+Table3[[#This Row],[C&amp;I Incentive Disbursements]]</f>
        <v>142509.17000000001</v>
      </c>
      <c r="G523" s="57">
        <f>Table3[[#This Row],[Incentive Disbursements]]/'1.) CLM Reference'!$B$5</f>
        <v>1.0866469518821739E-3</v>
      </c>
      <c r="H523" s="53">
        <v>90055.996219999986</v>
      </c>
      <c r="I523" s="54">
        <f>Table3[[#This Row],[Residential CLM $ Collected]]/'1.) CLM Reference'!$B$4</f>
        <v>8.5394555185438733E-4</v>
      </c>
      <c r="J523" s="53">
        <v>142509.17000000001</v>
      </c>
      <c r="K523" s="54">
        <f>Table3[[#This Row],[Residential Incentive Disbursements]]/'1.) CLM Reference'!$B$5</f>
        <v>1.0866469518821739E-3</v>
      </c>
      <c r="L523" s="53">
        <v>0</v>
      </c>
      <c r="M523" s="54">
        <f>Table3[[#This Row],[C&amp;I CLM $ Collected]]/'1.) CLM Reference'!$B$4</f>
        <v>0</v>
      </c>
      <c r="N523" s="53">
        <v>0</v>
      </c>
      <c r="O523" s="54">
        <f>Table3[[#This Row],[C&amp;I Incentive Disbursements]]/'1.) CLM Reference'!$B$5</f>
        <v>0</v>
      </c>
    </row>
    <row r="524" spans="1:15" s="1" customFormat="1" x14ac:dyDescent="0.35">
      <c r="A524" s="89" t="s">
        <v>172</v>
      </c>
      <c r="B524" s="100">
        <v>9007670200</v>
      </c>
      <c r="C524" s="89" t="s">
        <v>50</v>
      </c>
      <c r="D524" s="56">
        <f>Table3[[#This Row],[Residential CLM $ Collected]]+Table3[[#This Row],[C&amp;I CLM $ Collected]]</f>
        <v>320942.59710000001</v>
      </c>
      <c r="E524" s="57">
        <f>Table3[[#This Row],[CLM $ Collected ]]/'1.) CLM Reference'!$B$4</f>
        <v>3.0433009982435109E-3</v>
      </c>
      <c r="F524" s="56">
        <f>Table3[[#This Row],[Residential Incentive Disbursements]]+Table3[[#This Row],[C&amp;I Incentive Disbursements]]</f>
        <v>405633.42000000004</v>
      </c>
      <c r="G524" s="57">
        <f>Table3[[#This Row],[Incentive Disbursements]]/'1.) CLM Reference'!$B$5</f>
        <v>3.0929961870140819E-3</v>
      </c>
      <c r="H524" s="53">
        <v>179300.18985</v>
      </c>
      <c r="I524" s="54">
        <f>Table3[[#This Row],[Residential CLM $ Collected]]/'1.) CLM Reference'!$B$4</f>
        <v>1.7001932796902514E-3</v>
      </c>
      <c r="J524" s="53">
        <v>243274.6</v>
      </c>
      <c r="K524" s="54">
        <f>Table3[[#This Row],[Residential Incentive Disbursements]]/'1.) CLM Reference'!$B$5</f>
        <v>1.8549936299562693E-3</v>
      </c>
      <c r="L524" s="53">
        <v>141642.40724999999</v>
      </c>
      <c r="M524" s="54">
        <f>Table3[[#This Row],[C&amp;I CLM $ Collected]]/'1.) CLM Reference'!$B$4</f>
        <v>1.3431077185532593E-3</v>
      </c>
      <c r="N524" s="53">
        <v>162358.82</v>
      </c>
      <c r="O524" s="54">
        <f>Table3[[#This Row],[C&amp;I Incentive Disbursements]]/'1.) CLM Reference'!$B$5</f>
        <v>1.2380025570578126E-3</v>
      </c>
    </row>
    <row r="525" spans="1:15" s="1" customFormat="1" x14ac:dyDescent="0.35">
      <c r="A525" s="89" t="s">
        <v>173</v>
      </c>
      <c r="B525" s="100">
        <v>9009344200</v>
      </c>
      <c r="C525" s="89" t="s">
        <v>50</v>
      </c>
      <c r="D525" s="56">
        <f>Table3[[#This Row],[Residential CLM $ Collected]]+Table3[[#This Row],[C&amp;I CLM $ Collected]]</f>
        <v>491.5856</v>
      </c>
      <c r="E525" s="57">
        <f>Table3[[#This Row],[CLM $ Collected ]]/'1.) CLM Reference'!$B$4</f>
        <v>4.6614035055496078E-6</v>
      </c>
      <c r="F525" s="56">
        <f>Table3[[#This Row],[Residential Incentive Disbursements]]+Table3[[#This Row],[C&amp;I Incentive Disbursements]]</f>
        <v>92179.879999999903</v>
      </c>
      <c r="G525" s="57">
        <f>Table3[[#This Row],[Incentive Disbursements]]/'1.) CLM Reference'!$B$5</f>
        <v>7.0288098391748711E-4</v>
      </c>
      <c r="H525" s="53">
        <v>491.5856</v>
      </c>
      <c r="I525" s="54">
        <f>Table3[[#This Row],[Residential CLM $ Collected]]/'1.) CLM Reference'!$B$4</f>
        <v>4.6614035055496078E-6</v>
      </c>
      <c r="J525" s="53">
        <v>92179.879999999903</v>
      </c>
      <c r="K525" s="54">
        <f>Table3[[#This Row],[Residential Incentive Disbursements]]/'1.) CLM Reference'!$B$5</f>
        <v>7.0288098391748711E-4</v>
      </c>
      <c r="L525" s="53">
        <v>0</v>
      </c>
      <c r="M525" s="54">
        <f>Table3[[#This Row],[C&amp;I CLM $ Collected]]/'1.) CLM Reference'!$B$4</f>
        <v>0</v>
      </c>
      <c r="N525" s="53">
        <v>0</v>
      </c>
      <c r="O525" s="54">
        <f>Table3[[#This Row],[C&amp;I Incentive Disbursements]]/'1.) CLM Reference'!$B$5</f>
        <v>0</v>
      </c>
    </row>
    <row r="526" spans="1:15" s="1" customFormat="1" x14ac:dyDescent="0.35">
      <c r="A526" s="89" t="s">
        <v>173</v>
      </c>
      <c r="B526" s="100">
        <v>9009346101</v>
      </c>
      <c r="C526" s="89" t="s">
        <v>50</v>
      </c>
      <c r="D526" s="56">
        <f>Table3[[#This Row],[Residential CLM $ Collected]]+Table3[[#This Row],[C&amp;I CLM $ Collected]]</f>
        <v>233659.81845999998</v>
      </c>
      <c r="E526" s="57">
        <f>Table3[[#This Row],[CLM $ Collected ]]/'1.) CLM Reference'!$B$4</f>
        <v>2.2156521608353232E-3</v>
      </c>
      <c r="F526" s="56">
        <f>Table3[[#This Row],[Residential Incentive Disbursements]]+Table3[[#This Row],[C&amp;I Incentive Disbursements]]</f>
        <v>342426.17000000004</v>
      </c>
      <c r="G526" s="57">
        <f>Table3[[#This Row],[Incentive Disbursements]]/'1.) CLM Reference'!$B$5</f>
        <v>2.6110344609767012E-3</v>
      </c>
      <c r="H526" s="53">
        <v>160977.81266</v>
      </c>
      <c r="I526" s="54">
        <f>Table3[[#This Row],[Residential CLM $ Collected]]/'1.) CLM Reference'!$B$4</f>
        <v>1.5264534604940258E-3</v>
      </c>
      <c r="J526" s="53">
        <v>296872.27</v>
      </c>
      <c r="K526" s="54">
        <f>Table3[[#This Row],[Residential Incentive Disbursements]]/'1.) CLM Reference'!$B$5</f>
        <v>2.2636813286740897E-3</v>
      </c>
      <c r="L526" s="53">
        <v>72682.005799999999</v>
      </c>
      <c r="M526" s="54">
        <f>Table3[[#This Row],[C&amp;I CLM $ Collected]]/'1.) CLM Reference'!$B$4</f>
        <v>6.8919870034129746E-4</v>
      </c>
      <c r="N526" s="53">
        <v>45553.9</v>
      </c>
      <c r="O526" s="54">
        <f>Table3[[#This Row],[C&amp;I Incentive Disbursements]]/'1.) CLM Reference'!$B$5</f>
        <v>3.4735313230261153E-4</v>
      </c>
    </row>
    <row r="527" spans="1:15" s="1" customFormat="1" x14ac:dyDescent="0.35">
      <c r="A527" s="89" t="s">
        <v>173</v>
      </c>
      <c r="B527" s="100">
        <v>9009346102</v>
      </c>
      <c r="C527" s="89" t="s">
        <v>50</v>
      </c>
      <c r="D527" s="56">
        <f>Table3[[#This Row],[Residential CLM $ Collected]]+Table3[[#This Row],[C&amp;I CLM $ Collected]]</f>
        <v>98810.251080000002</v>
      </c>
      <c r="E527" s="57">
        <f>Table3[[#This Row],[CLM $ Collected ]]/'1.) CLM Reference'!$B$4</f>
        <v>9.3695675945053899E-4</v>
      </c>
      <c r="F527" s="56">
        <f>Table3[[#This Row],[Residential Incentive Disbursements]]+Table3[[#This Row],[C&amp;I Incentive Disbursements]]</f>
        <v>162039.01</v>
      </c>
      <c r="G527" s="57">
        <f>Table3[[#This Row],[Incentive Disbursements]]/'1.) CLM Reference'!$B$5</f>
        <v>1.2355639731990936E-3</v>
      </c>
      <c r="H527" s="53">
        <v>98785.033680000008</v>
      </c>
      <c r="I527" s="54">
        <f>Table3[[#This Row],[Residential CLM $ Collected]]/'1.) CLM Reference'!$B$4</f>
        <v>9.3671763837628293E-4</v>
      </c>
      <c r="J527" s="53">
        <v>162039.01</v>
      </c>
      <c r="K527" s="54">
        <f>Table3[[#This Row],[Residential Incentive Disbursements]]/'1.) CLM Reference'!$B$5</f>
        <v>1.2355639731990936E-3</v>
      </c>
      <c r="L527" s="53">
        <v>25.217400000000001</v>
      </c>
      <c r="M527" s="54">
        <f>Table3[[#This Row],[C&amp;I CLM $ Collected]]/'1.) CLM Reference'!$B$4</f>
        <v>2.39121074256135E-7</v>
      </c>
      <c r="N527" s="53">
        <v>0</v>
      </c>
      <c r="O527" s="54">
        <f>Table3[[#This Row],[C&amp;I Incentive Disbursements]]/'1.) CLM Reference'!$B$5</f>
        <v>0</v>
      </c>
    </row>
    <row r="528" spans="1:15" s="1" customFormat="1" x14ac:dyDescent="0.35">
      <c r="A528" s="89" t="s">
        <v>174</v>
      </c>
      <c r="B528" s="100">
        <v>9011709100</v>
      </c>
      <c r="C528" s="89" t="s">
        <v>50</v>
      </c>
      <c r="D528" s="56">
        <f>Table3[[#This Row],[Residential CLM $ Collected]]+Table3[[#This Row],[C&amp;I CLM $ Collected]]</f>
        <v>279.26760000000002</v>
      </c>
      <c r="E528" s="57">
        <f>Table3[[#This Row],[CLM $ Collected ]]/'1.) CLM Reference'!$B$4</f>
        <v>2.6481226659739943E-6</v>
      </c>
      <c r="F528" s="56">
        <f>Table3[[#This Row],[Residential Incentive Disbursements]]+Table3[[#This Row],[C&amp;I Incentive Disbursements]]</f>
        <v>36541.82</v>
      </c>
      <c r="G528" s="57">
        <f>Table3[[#This Row],[Incentive Disbursements]]/'1.) CLM Reference'!$B$5</f>
        <v>2.786351034058163E-4</v>
      </c>
      <c r="H528" s="53">
        <v>279.26760000000002</v>
      </c>
      <c r="I528" s="54">
        <f>Table3[[#This Row],[Residential CLM $ Collected]]/'1.) CLM Reference'!$B$4</f>
        <v>2.6481226659739943E-6</v>
      </c>
      <c r="J528" s="53">
        <v>36541.82</v>
      </c>
      <c r="K528" s="54">
        <f>Table3[[#This Row],[Residential Incentive Disbursements]]/'1.) CLM Reference'!$B$5</f>
        <v>2.786351034058163E-4</v>
      </c>
      <c r="L528" s="53">
        <v>0</v>
      </c>
      <c r="M528" s="54">
        <f>Table3[[#This Row],[C&amp;I CLM $ Collected]]/'1.) CLM Reference'!$B$4</f>
        <v>0</v>
      </c>
      <c r="N528" s="53">
        <v>0</v>
      </c>
      <c r="O528" s="54">
        <f>Table3[[#This Row],[C&amp;I Incentive Disbursements]]/'1.) CLM Reference'!$B$5</f>
        <v>0</v>
      </c>
    </row>
    <row r="529" spans="1:15" s="1" customFormat="1" x14ac:dyDescent="0.35">
      <c r="A529" s="89" t="s">
        <v>174</v>
      </c>
      <c r="B529" s="100">
        <v>9015906100</v>
      </c>
      <c r="C529" s="89" t="s">
        <v>50</v>
      </c>
      <c r="D529" s="56">
        <f>Table3[[#This Row],[Residential CLM $ Collected]]+Table3[[#This Row],[C&amp;I CLM $ Collected]]</f>
        <v>480.07400000000001</v>
      </c>
      <c r="E529" s="57">
        <f>Table3[[#This Row],[CLM $ Collected ]]/'1.) CLM Reference'!$B$4</f>
        <v>4.5522460920808545E-6</v>
      </c>
      <c r="F529" s="56">
        <f>Table3[[#This Row],[Residential Incentive Disbursements]]+Table3[[#This Row],[C&amp;I Incentive Disbursements]]</f>
        <v>0</v>
      </c>
      <c r="G529" s="57">
        <f>Table3[[#This Row],[Incentive Disbursements]]/'1.) CLM Reference'!$B$5</f>
        <v>0</v>
      </c>
      <c r="H529" s="53">
        <v>480.07400000000001</v>
      </c>
      <c r="I529" s="54">
        <f>Table3[[#This Row],[Residential CLM $ Collected]]/'1.) CLM Reference'!$B$4</f>
        <v>4.5522460920808545E-6</v>
      </c>
      <c r="J529" s="53">
        <v>0</v>
      </c>
      <c r="K529" s="54">
        <f>Table3[[#This Row],[Residential Incentive Disbursements]]/'1.) CLM Reference'!$B$5</f>
        <v>0</v>
      </c>
      <c r="L529" s="53">
        <v>0</v>
      </c>
      <c r="M529" s="54">
        <f>Table3[[#This Row],[C&amp;I CLM $ Collected]]/'1.) CLM Reference'!$B$4</f>
        <v>0</v>
      </c>
      <c r="N529" s="53">
        <v>0</v>
      </c>
      <c r="O529" s="54">
        <f>Table3[[#This Row],[C&amp;I Incentive Disbursements]]/'1.) CLM Reference'!$B$5</f>
        <v>0</v>
      </c>
    </row>
    <row r="530" spans="1:15" s="1" customFormat="1" x14ac:dyDescent="0.35">
      <c r="A530" s="89" t="s">
        <v>174</v>
      </c>
      <c r="B530" s="100">
        <v>9015907100</v>
      </c>
      <c r="C530" s="89" t="s">
        <v>50</v>
      </c>
      <c r="D530" s="56">
        <f>Table3[[#This Row],[Residential CLM $ Collected]]+Table3[[#This Row],[C&amp;I CLM $ Collected]]</f>
        <v>21950.784749999999</v>
      </c>
      <c r="E530" s="57">
        <f>Table3[[#This Row],[CLM $ Collected ]]/'1.) CLM Reference'!$B$4</f>
        <v>2.0814577356052509E-4</v>
      </c>
      <c r="F530" s="56">
        <f>Table3[[#This Row],[Residential Incentive Disbursements]]+Table3[[#This Row],[C&amp;I Incentive Disbursements]]</f>
        <v>24198.21</v>
      </c>
      <c r="G530" s="57">
        <f>Table3[[#This Row],[Incentive Disbursements]]/'1.) CLM Reference'!$B$5</f>
        <v>1.8451381856693667E-4</v>
      </c>
      <c r="H530" s="53">
        <v>21950.784749999999</v>
      </c>
      <c r="I530" s="54">
        <f>Table3[[#This Row],[Residential CLM $ Collected]]/'1.) CLM Reference'!$B$4</f>
        <v>2.0814577356052509E-4</v>
      </c>
      <c r="J530" s="53">
        <v>24198.21</v>
      </c>
      <c r="K530" s="54">
        <f>Table3[[#This Row],[Residential Incentive Disbursements]]/'1.) CLM Reference'!$B$5</f>
        <v>1.8451381856693667E-4</v>
      </c>
      <c r="L530" s="53">
        <v>0</v>
      </c>
      <c r="M530" s="54">
        <f>Table3[[#This Row],[C&amp;I CLM $ Collected]]/'1.) CLM Reference'!$B$4</f>
        <v>0</v>
      </c>
      <c r="N530" s="53">
        <v>0</v>
      </c>
      <c r="O530" s="54">
        <f>Table3[[#This Row],[C&amp;I Incentive Disbursements]]/'1.) CLM Reference'!$B$5</f>
        <v>0</v>
      </c>
    </row>
    <row r="531" spans="1:15" s="1" customFormat="1" x14ac:dyDescent="0.35">
      <c r="A531" s="89" t="s">
        <v>174</v>
      </c>
      <c r="B531" s="100">
        <v>9015907200</v>
      </c>
      <c r="C531" s="89" t="s">
        <v>50</v>
      </c>
      <c r="D531" s="56">
        <f>Table3[[#This Row],[Residential CLM $ Collected]]+Table3[[#This Row],[C&amp;I CLM $ Collected]]</f>
        <v>4675.0398999999998</v>
      </c>
      <c r="E531" s="57">
        <f>Table3[[#This Row],[CLM $ Collected ]]/'1.) CLM Reference'!$B$4</f>
        <v>4.4330524283958449E-5</v>
      </c>
      <c r="F531" s="56">
        <f>Table3[[#This Row],[Residential Incentive Disbursements]]+Table3[[#This Row],[C&amp;I Incentive Disbursements]]</f>
        <v>31666.14</v>
      </c>
      <c r="G531" s="57">
        <f>Table3[[#This Row],[Incentive Disbursements]]/'1.) CLM Reference'!$B$5</f>
        <v>2.4145754626789403E-4</v>
      </c>
      <c r="H531" s="53">
        <v>4675.0398999999998</v>
      </c>
      <c r="I531" s="54">
        <f>Table3[[#This Row],[Residential CLM $ Collected]]/'1.) CLM Reference'!$B$4</f>
        <v>4.4330524283958449E-5</v>
      </c>
      <c r="J531" s="53">
        <v>31666.14</v>
      </c>
      <c r="K531" s="54">
        <f>Table3[[#This Row],[Residential Incentive Disbursements]]/'1.) CLM Reference'!$B$5</f>
        <v>2.4145754626789403E-4</v>
      </c>
      <c r="L531" s="53">
        <v>0</v>
      </c>
      <c r="M531" s="54">
        <f>Table3[[#This Row],[C&amp;I CLM $ Collected]]/'1.) CLM Reference'!$B$4</f>
        <v>0</v>
      </c>
      <c r="N531" s="53">
        <v>0</v>
      </c>
      <c r="O531" s="54">
        <f>Table3[[#This Row],[C&amp;I Incentive Disbursements]]/'1.) CLM Reference'!$B$5</f>
        <v>0</v>
      </c>
    </row>
    <row r="532" spans="1:15" s="1" customFormat="1" x14ac:dyDescent="0.35">
      <c r="A532" s="89" t="s">
        <v>174</v>
      </c>
      <c r="B532" s="100">
        <v>9015907300</v>
      </c>
      <c r="C532" s="89" t="s">
        <v>56</v>
      </c>
      <c r="D532" s="56">
        <f>Table3[[#This Row],[Residential CLM $ Collected]]+Table3[[#This Row],[C&amp;I CLM $ Collected]]</f>
        <v>312096.78951000003</v>
      </c>
      <c r="E532" s="57">
        <f>Table3[[#This Row],[CLM $ Collected ]]/'1.) CLM Reference'!$B$4</f>
        <v>2.9594216524908216E-3</v>
      </c>
      <c r="F532" s="56">
        <f>Table3[[#This Row],[Residential Incentive Disbursements]]+Table3[[#This Row],[C&amp;I Incentive Disbursements]]</f>
        <v>376538.83999999997</v>
      </c>
      <c r="G532" s="57">
        <f>Table3[[#This Row],[Incentive Disbursements]]/'1.) CLM Reference'!$B$5</f>
        <v>2.8711470479496123E-3</v>
      </c>
      <c r="H532" s="53">
        <v>238490.74991000001</v>
      </c>
      <c r="I532" s="54">
        <f>Table3[[#This Row],[Residential CLM $ Collected]]/'1.) CLM Reference'!$B$4</f>
        <v>2.2614609086833073E-3</v>
      </c>
      <c r="J532" s="53">
        <v>328029.05</v>
      </c>
      <c r="K532" s="54">
        <f>Table3[[#This Row],[Residential Incentive Disbursements]]/'1.) CLM Reference'!$B$5</f>
        <v>2.5012549530062183E-3</v>
      </c>
      <c r="L532" s="53">
        <v>73606.039600000004</v>
      </c>
      <c r="M532" s="54">
        <f>Table3[[#This Row],[C&amp;I CLM $ Collected]]/'1.) CLM Reference'!$B$4</f>
        <v>6.9796074380751435E-4</v>
      </c>
      <c r="N532" s="53">
        <v>48509.79</v>
      </c>
      <c r="O532" s="54">
        <f>Table3[[#This Row],[C&amp;I Incentive Disbursements]]/'1.) CLM Reference'!$B$5</f>
        <v>3.6989209494339454E-4</v>
      </c>
    </row>
    <row r="533" spans="1:15" s="1" customFormat="1" x14ac:dyDescent="0.35">
      <c r="A533" s="89" t="s">
        <v>175</v>
      </c>
      <c r="B533" s="100">
        <v>9003405401</v>
      </c>
      <c r="C533" s="89" t="s">
        <v>50</v>
      </c>
      <c r="D533" s="56">
        <f>Table3[[#This Row],[Residential CLM $ Collected]]+Table3[[#This Row],[C&amp;I CLM $ Collected]]</f>
        <v>1300.8743999999999</v>
      </c>
      <c r="E533" s="57">
        <f>Table3[[#This Row],[CLM $ Collected ]]/'1.) CLM Reference'!$B$4</f>
        <v>1.2335390801601474E-5</v>
      </c>
      <c r="F533" s="56">
        <f>Table3[[#This Row],[Residential Incentive Disbursements]]+Table3[[#This Row],[C&amp;I Incentive Disbursements]]</f>
        <v>77377.98</v>
      </c>
      <c r="G533" s="57">
        <f>Table3[[#This Row],[Incentive Disbursements]]/'1.) CLM Reference'!$B$5</f>
        <v>5.9001498717450808E-4</v>
      </c>
      <c r="H533" s="53">
        <v>1300.8743999999999</v>
      </c>
      <c r="I533" s="54">
        <f>Table3[[#This Row],[Residential CLM $ Collected]]/'1.) CLM Reference'!$B$4</f>
        <v>1.2335390801601474E-5</v>
      </c>
      <c r="J533" s="53">
        <v>77377.98</v>
      </c>
      <c r="K533" s="54">
        <f>Table3[[#This Row],[Residential Incentive Disbursements]]/'1.) CLM Reference'!$B$5</f>
        <v>5.9001498717450808E-4</v>
      </c>
      <c r="L533" s="53">
        <v>0</v>
      </c>
      <c r="M533" s="54">
        <f>Table3[[#This Row],[C&amp;I CLM $ Collected]]/'1.) CLM Reference'!$B$4</f>
        <v>0</v>
      </c>
      <c r="N533" s="53">
        <v>0</v>
      </c>
      <c r="O533" s="54">
        <f>Table3[[#This Row],[C&amp;I Incentive Disbursements]]/'1.) CLM Reference'!$B$5</f>
        <v>0</v>
      </c>
    </row>
    <row r="534" spans="1:15" s="1" customFormat="1" x14ac:dyDescent="0.35">
      <c r="A534" s="89" t="s">
        <v>175</v>
      </c>
      <c r="B534" s="100">
        <v>9003420400</v>
      </c>
      <c r="C534" s="89" t="s">
        <v>50</v>
      </c>
      <c r="D534" s="56">
        <f>Table3[[#This Row],[Residential CLM $ Collected]]+Table3[[#This Row],[C&amp;I CLM $ Collected]]</f>
        <v>42407.551439999996</v>
      </c>
      <c r="E534" s="57">
        <f>Table3[[#This Row],[CLM $ Collected ]]/'1.) CLM Reference'!$B$4</f>
        <v>4.021246939377217E-4</v>
      </c>
      <c r="F534" s="56">
        <f>Table3[[#This Row],[Residential Incentive Disbursements]]+Table3[[#This Row],[C&amp;I Incentive Disbursements]]</f>
        <v>37876.46</v>
      </c>
      <c r="G534" s="57">
        <f>Table3[[#This Row],[Incentive Disbursements]]/'1.) CLM Reference'!$B$5</f>
        <v>2.8881186948943058E-4</v>
      </c>
      <c r="H534" s="53">
        <v>42407.551439999996</v>
      </c>
      <c r="I534" s="54">
        <f>Table3[[#This Row],[Residential CLM $ Collected]]/'1.) CLM Reference'!$B$4</f>
        <v>4.021246939377217E-4</v>
      </c>
      <c r="J534" s="53">
        <v>37876.46</v>
      </c>
      <c r="K534" s="54">
        <f>Table3[[#This Row],[Residential Incentive Disbursements]]/'1.) CLM Reference'!$B$5</f>
        <v>2.8881186948943058E-4</v>
      </c>
      <c r="L534" s="53">
        <v>0</v>
      </c>
      <c r="M534" s="54">
        <f>Table3[[#This Row],[C&amp;I CLM $ Collected]]/'1.) CLM Reference'!$B$4</f>
        <v>0</v>
      </c>
      <c r="N534" s="53">
        <v>0</v>
      </c>
      <c r="O534" s="54">
        <f>Table3[[#This Row],[C&amp;I Incentive Disbursements]]/'1.) CLM Reference'!$B$5</f>
        <v>0</v>
      </c>
    </row>
    <row r="535" spans="1:15" s="1" customFormat="1" x14ac:dyDescent="0.35">
      <c r="A535" s="89" t="s">
        <v>175</v>
      </c>
      <c r="B535" s="100">
        <v>9003420500</v>
      </c>
      <c r="C535" s="89" t="s">
        <v>50</v>
      </c>
      <c r="D535" s="56">
        <f>Table3[[#This Row],[Residential CLM $ Collected]]+Table3[[#This Row],[C&amp;I CLM $ Collected]]</f>
        <v>302038.71398</v>
      </c>
      <c r="E535" s="57">
        <f>Table3[[#This Row],[CLM $ Collected ]]/'1.) CLM Reference'!$B$4</f>
        <v>2.8640471164290966E-3</v>
      </c>
      <c r="F535" s="56">
        <f>Table3[[#This Row],[Residential Incentive Disbursements]]+Table3[[#This Row],[C&amp;I Incentive Disbursements]]</f>
        <v>310191.43</v>
      </c>
      <c r="G535" s="57">
        <f>Table3[[#This Row],[Incentive Disbursements]]/'1.) CLM Reference'!$B$5</f>
        <v>2.3652412817327662E-3</v>
      </c>
      <c r="H535" s="53">
        <v>151229.69173000002</v>
      </c>
      <c r="I535" s="54">
        <f>Table3[[#This Row],[Residential CLM $ Collected]]/'1.) CLM Reference'!$B$4</f>
        <v>1.4340180330209196E-3</v>
      </c>
      <c r="J535" s="53">
        <v>175282.47</v>
      </c>
      <c r="K535" s="54">
        <f>Table3[[#This Row],[Residential Incentive Disbursements]]/'1.) CLM Reference'!$B$5</f>
        <v>1.3365467060391873E-3</v>
      </c>
      <c r="L535" s="53">
        <v>150809.02225000001</v>
      </c>
      <c r="M535" s="54">
        <f>Table3[[#This Row],[C&amp;I CLM $ Collected]]/'1.) CLM Reference'!$B$4</f>
        <v>1.430029083408177E-3</v>
      </c>
      <c r="N535" s="53">
        <v>134908.96</v>
      </c>
      <c r="O535" s="54">
        <f>Table3[[#This Row],[C&amp;I Incentive Disbursements]]/'1.) CLM Reference'!$B$5</f>
        <v>1.0286945756935789E-3</v>
      </c>
    </row>
    <row r="536" spans="1:15" s="1" customFormat="1" x14ac:dyDescent="0.35">
      <c r="A536" s="89" t="s">
        <v>175</v>
      </c>
      <c r="B536" s="100">
        <v>9003420600</v>
      </c>
      <c r="C536" s="89" t="s">
        <v>50</v>
      </c>
      <c r="D536" s="56">
        <f>Table3[[#This Row],[Residential CLM $ Collected]]+Table3[[#This Row],[C&amp;I CLM $ Collected]]</f>
        <v>77290.280010000002</v>
      </c>
      <c r="E536" s="57">
        <f>Table3[[#This Row],[CLM $ Collected ]]/'1.) CLM Reference'!$B$4</f>
        <v>7.328961267041279E-4</v>
      </c>
      <c r="F536" s="56">
        <f>Table3[[#This Row],[Residential Incentive Disbursements]]+Table3[[#This Row],[C&amp;I Incentive Disbursements]]</f>
        <v>71596.990000000005</v>
      </c>
      <c r="G536" s="57">
        <f>Table3[[#This Row],[Incentive Disbursements]]/'1.) CLM Reference'!$B$5</f>
        <v>5.4593434897865509E-4</v>
      </c>
      <c r="H536" s="53">
        <v>77290.280010000002</v>
      </c>
      <c r="I536" s="54">
        <f>Table3[[#This Row],[Residential CLM $ Collected]]/'1.) CLM Reference'!$B$4</f>
        <v>7.328961267041279E-4</v>
      </c>
      <c r="J536" s="53">
        <v>71596.990000000005</v>
      </c>
      <c r="K536" s="54">
        <f>Table3[[#This Row],[Residential Incentive Disbursements]]/'1.) CLM Reference'!$B$5</f>
        <v>5.4593434897865509E-4</v>
      </c>
      <c r="L536" s="53">
        <v>0</v>
      </c>
      <c r="M536" s="54">
        <f>Table3[[#This Row],[C&amp;I CLM $ Collected]]/'1.) CLM Reference'!$B$4</f>
        <v>0</v>
      </c>
      <c r="N536" s="53">
        <v>0</v>
      </c>
      <c r="O536" s="54">
        <f>Table3[[#This Row],[C&amp;I Incentive Disbursements]]/'1.) CLM Reference'!$B$5</f>
        <v>0</v>
      </c>
    </row>
    <row r="537" spans="1:15" s="1" customFormat="1" x14ac:dyDescent="0.35">
      <c r="A537" s="89" t="s">
        <v>175</v>
      </c>
      <c r="B537" s="100">
        <v>9003420700</v>
      </c>
      <c r="C537" s="89" t="s">
        <v>50</v>
      </c>
      <c r="D537" s="56">
        <f>Table3[[#This Row],[Residential CLM $ Collected]]+Table3[[#This Row],[C&amp;I CLM $ Collected]]</f>
        <v>48853.442179999998</v>
      </c>
      <c r="E537" s="57">
        <f>Table3[[#This Row],[CLM $ Collected ]]/'1.) CLM Reference'!$B$4</f>
        <v>4.6324710617238796E-4</v>
      </c>
      <c r="F537" s="56">
        <f>Table3[[#This Row],[Residential Incentive Disbursements]]+Table3[[#This Row],[C&amp;I Incentive Disbursements]]</f>
        <v>54621.06</v>
      </c>
      <c r="G537" s="57">
        <f>Table3[[#This Row],[Incentive Disbursements]]/'1.) CLM Reference'!$B$5</f>
        <v>4.1649115181551698E-4</v>
      </c>
      <c r="H537" s="53">
        <v>48853.442179999998</v>
      </c>
      <c r="I537" s="54">
        <f>Table3[[#This Row],[Residential CLM $ Collected]]/'1.) CLM Reference'!$B$4</f>
        <v>4.6324710617238796E-4</v>
      </c>
      <c r="J537" s="53">
        <v>54621.06</v>
      </c>
      <c r="K537" s="54">
        <f>Table3[[#This Row],[Residential Incentive Disbursements]]/'1.) CLM Reference'!$B$5</f>
        <v>4.1649115181551698E-4</v>
      </c>
      <c r="L537" s="53">
        <v>0</v>
      </c>
      <c r="M537" s="54">
        <f>Table3[[#This Row],[C&amp;I CLM $ Collected]]/'1.) CLM Reference'!$B$4</f>
        <v>0</v>
      </c>
      <c r="N537" s="53">
        <v>0</v>
      </c>
      <c r="O537" s="54">
        <f>Table3[[#This Row],[C&amp;I Incentive Disbursements]]/'1.) CLM Reference'!$B$5</f>
        <v>0</v>
      </c>
    </row>
    <row r="538" spans="1:15" s="1" customFormat="1" x14ac:dyDescent="0.35">
      <c r="A538" s="89" t="s">
        <v>176</v>
      </c>
      <c r="B538" s="100">
        <v>9005349100</v>
      </c>
      <c r="C538" s="89" t="s">
        <v>50</v>
      </c>
      <c r="D538" s="56">
        <f>Table3[[#This Row],[Residential CLM $ Collected]]+Table3[[#This Row],[C&amp;I CLM $ Collected]]</f>
        <v>71.02</v>
      </c>
      <c r="E538" s="57">
        <f>Table3[[#This Row],[CLM $ Collected ]]/'1.) CLM Reference'!$B$4</f>
        <v>6.7343892287352013E-7</v>
      </c>
      <c r="F538" s="56">
        <f>Table3[[#This Row],[Residential Incentive Disbursements]]+Table3[[#This Row],[C&amp;I Incentive Disbursements]]</f>
        <v>10504.23</v>
      </c>
      <c r="G538" s="57">
        <f>Table3[[#This Row],[Incentive Disbursements]]/'1.) CLM Reference'!$B$5</f>
        <v>8.0095824790568103E-5</v>
      </c>
      <c r="H538" s="53">
        <v>71.02</v>
      </c>
      <c r="I538" s="54">
        <f>Table3[[#This Row],[Residential CLM $ Collected]]/'1.) CLM Reference'!$B$4</f>
        <v>6.7343892287352013E-7</v>
      </c>
      <c r="J538" s="53">
        <v>10504.23</v>
      </c>
      <c r="K538" s="54">
        <f>Table3[[#This Row],[Residential Incentive Disbursements]]/'1.) CLM Reference'!$B$5</f>
        <v>8.0095824790568103E-5</v>
      </c>
      <c r="L538" s="53">
        <v>0</v>
      </c>
      <c r="M538" s="54">
        <f>Table3[[#This Row],[C&amp;I CLM $ Collected]]/'1.) CLM Reference'!$B$4</f>
        <v>0</v>
      </c>
      <c r="N538" s="53">
        <v>0</v>
      </c>
      <c r="O538" s="54">
        <f>Table3[[#This Row],[C&amp;I Incentive Disbursements]]/'1.) CLM Reference'!$B$5</f>
        <v>0</v>
      </c>
    </row>
    <row r="539" spans="1:15" s="1" customFormat="1" x14ac:dyDescent="0.35">
      <c r="A539" s="89" t="s">
        <v>176</v>
      </c>
      <c r="B539" s="100">
        <v>9005349200</v>
      </c>
      <c r="C539" s="89" t="s">
        <v>50</v>
      </c>
      <c r="D539" s="56">
        <f>Table3[[#This Row],[Residential CLM $ Collected]]+Table3[[#This Row],[C&amp;I CLM $ Collected]]</f>
        <v>67.723399999999998</v>
      </c>
      <c r="E539" s="57">
        <f>Table3[[#This Row],[CLM $ Collected ]]/'1.) CLM Reference'!$B$4</f>
        <v>6.4217929525954025E-7</v>
      </c>
      <c r="F539" s="56">
        <f>Table3[[#This Row],[Residential Incentive Disbursements]]+Table3[[#This Row],[C&amp;I Incentive Disbursements]]</f>
        <v>0</v>
      </c>
      <c r="G539" s="57">
        <f>Table3[[#This Row],[Incentive Disbursements]]/'1.) CLM Reference'!$B$5</f>
        <v>0</v>
      </c>
      <c r="H539" s="53">
        <v>67.723399999999998</v>
      </c>
      <c r="I539" s="54">
        <f>Table3[[#This Row],[Residential CLM $ Collected]]/'1.) CLM Reference'!$B$4</f>
        <v>6.4217929525954025E-7</v>
      </c>
      <c r="J539" s="53">
        <v>0</v>
      </c>
      <c r="K539" s="54">
        <f>Table3[[#This Row],[Residential Incentive Disbursements]]/'1.) CLM Reference'!$B$5</f>
        <v>0</v>
      </c>
      <c r="L539" s="53">
        <v>0</v>
      </c>
      <c r="M539" s="54">
        <f>Table3[[#This Row],[C&amp;I CLM $ Collected]]/'1.) CLM Reference'!$B$4</f>
        <v>0</v>
      </c>
      <c r="N539" s="53">
        <v>0</v>
      </c>
      <c r="O539" s="54">
        <f>Table3[[#This Row],[C&amp;I Incentive Disbursements]]/'1.) CLM Reference'!$B$5</f>
        <v>0</v>
      </c>
    </row>
    <row r="540" spans="1:15" s="1" customFormat="1" x14ac:dyDescent="0.35">
      <c r="A540" s="89" t="s">
        <v>176</v>
      </c>
      <c r="B540" s="100">
        <v>9005425300</v>
      </c>
      <c r="C540" s="89" t="s">
        <v>50</v>
      </c>
      <c r="D540" s="56">
        <f>Table3[[#This Row],[Residential CLM $ Collected]]+Table3[[#This Row],[C&amp;I CLM $ Collected]]</f>
        <v>9706.3829000000005</v>
      </c>
      <c r="E540" s="57">
        <f>Table3[[#This Row],[CLM $ Collected ]]/'1.) CLM Reference'!$B$4</f>
        <v>9.2039651438664531E-5</v>
      </c>
      <c r="F540" s="56">
        <f>Table3[[#This Row],[Residential Incentive Disbursements]]+Table3[[#This Row],[C&amp;I Incentive Disbursements]]</f>
        <v>17006.7</v>
      </c>
      <c r="G540" s="57">
        <f>Table3[[#This Row],[Incentive Disbursements]]/'1.) CLM Reference'!$B$5</f>
        <v>1.2967782155053295E-4</v>
      </c>
      <c r="H540" s="53">
        <v>9706.3829000000005</v>
      </c>
      <c r="I540" s="54">
        <f>Table3[[#This Row],[Residential CLM $ Collected]]/'1.) CLM Reference'!$B$4</f>
        <v>9.2039651438664531E-5</v>
      </c>
      <c r="J540" s="53">
        <v>17006.7</v>
      </c>
      <c r="K540" s="54">
        <f>Table3[[#This Row],[Residential Incentive Disbursements]]/'1.) CLM Reference'!$B$5</f>
        <v>1.2967782155053295E-4</v>
      </c>
      <c r="L540" s="53">
        <v>0</v>
      </c>
      <c r="M540" s="54">
        <f>Table3[[#This Row],[C&amp;I CLM $ Collected]]/'1.) CLM Reference'!$B$4</f>
        <v>0</v>
      </c>
      <c r="N540" s="53">
        <v>0</v>
      </c>
      <c r="O540" s="54">
        <f>Table3[[#This Row],[C&amp;I Incentive Disbursements]]/'1.) CLM Reference'!$B$5</f>
        <v>0</v>
      </c>
    </row>
    <row r="541" spans="1:15" s="1" customFormat="1" x14ac:dyDescent="0.35">
      <c r="A541" s="89" t="s">
        <v>176</v>
      </c>
      <c r="B541" s="100">
        <v>9005425400</v>
      </c>
      <c r="C541" s="89" t="s">
        <v>50</v>
      </c>
      <c r="D541" s="56">
        <f>Table3[[#This Row],[Residential CLM $ Collected]]+Table3[[#This Row],[C&amp;I CLM $ Collected]]</f>
        <v>283090.24514000001</v>
      </c>
      <c r="E541" s="57">
        <f>Table3[[#This Row],[CLM $ Collected ]]/'1.) CLM Reference'!$B$4</f>
        <v>2.6843704556896984E-3</v>
      </c>
      <c r="F541" s="56">
        <f>Table3[[#This Row],[Residential Incentive Disbursements]]+Table3[[#This Row],[C&amp;I Incentive Disbursements]]</f>
        <v>431851.59</v>
      </c>
      <c r="G541" s="57">
        <f>Table3[[#This Row],[Incentive Disbursements]]/'1.) CLM Reference'!$B$5</f>
        <v>3.2929124065417701E-3</v>
      </c>
      <c r="H541" s="53">
        <v>220097.64846000003</v>
      </c>
      <c r="I541" s="54">
        <f>Table3[[#This Row],[Residential CLM $ Collected]]/'1.) CLM Reference'!$B$4</f>
        <v>2.0870504548844986E-3</v>
      </c>
      <c r="J541" s="53">
        <v>370116.57</v>
      </c>
      <c r="K541" s="54">
        <f>Table3[[#This Row],[Residential Incentive Disbursements]]/'1.) CLM Reference'!$B$5</f>
        <v>2.8221765843670634E-3</v>
      </c>
      <c r="L541" s="53">
        <v>62992.596679999995</v>
      </c>
      <c r="M541" s="54">
        <f>Table3[[#This Row],[C&amp;I CLM $ Collected]]/'1.) CLM Reference'!$B$4</f>
        <v>5.9732000080519958E-4</v>
      </c>
      <c r="N541" s="53">
        <v>61735.02</v>
      </c>
      <c r="O541" s="54">
        <f>Table3[[#This Row],[C&amp;I Incentive Disbursements]]/'1.) CLM Reference'!$B$5</f>
        <v>4.7073582217470658E-4</v>
      </c>
    </row>
    <row r="542" spans="1:15" s="1" customFormat="1" x14ac:dyDescent="0.35">
      <c r="A542" s="89" t="s">
        <v>177</v>
      </c>
      <c r="B542" s="100">
        <v>9015902500</v>
      </c>
      <c r="C542" s="89" t="s">
        <v>50</v>
      </c>
      <c r="D542" s="56">
        <f>Table3[[#This Row],[Residential CLM $ Collected]]+Table3[[#This Row],[C&amp;I CLM $ Collected]]</f>
        <v>99946.76612</v>
      </c>
      <c r="E542" s="57">
        <f>Table3[[#This Row],[CLM $ Collected ]]/'1.) CLM Reference'!$B$4</f>
        <v>9.4773363166072142E-4</v>
      </c>
      <c r="F542" s="56">
        <f>Table3[[#This Row],[Residential Incentive Disbursements]]+Table3[[#This Row],[C&amp;I Incentive Disbursements]]</f>
        <v>223257.95</v>
      </c>
      <c r="G542" s="57">
        <f>Table3[[#This Row],[Incentive Disbursements]]/'1.) CLM Reference'!$B$5</f>
        <v>1.702364632752845E-3</v>
      </c>
      <c r="H542" s="53">
        <v>77917.644719999997</v>
      </c>
      <c r="I542" s="54">
        <f>Table3[[#This Row],[Residential CLM $ Collected]]/'1.) CLM Reference'!$B$4</f>
        <v>7.3884503989127596E-4</v>
      </c>
      <c r="J542" s="53">
        <v>110600.22</v>
      </c>
      <c r="K542" s="54">
        <f>Table3[[#This Row],[Residential Incentive Disbursements]]/'1.) CLM Reference'!$B$5</f>
        <v>8.4333795460669533E-4</v>
      </c>
      <c r="L542" s="53">
        <v>22029.1214</v>
      </c>
      <c r="M542" s="54">
        <f>Table3[[#This Row],[C&amp;I CLM $ Collected]]/'1.) CLM Reference'!$B$4</f>
        <v>2.0888859176944539E-4</v>
      </c>
      <c r="N542" s="53">
        <v>112657.73</v>
      </c>
      <c r="O542" s="54">
        <f>Table3[[#This Row],[C&amp;I Incentive Disbursements]]/'1.) CLM Reference'!$B$5</f>
        <v>8.5902667814614963E-4</v>
      </c>
    </row>
    <row r="543" spans="1:15" s="1" customFormat="1" x14ac:dyDescent="0.35">
      <c r="A543" s="89" t="s">
        <v>177</v>
      </c>
      <c r="B543" s="100">
        <v>9015905100</v>
      </c>
      <c r="C543" s="89" t="s">
        <v>50</v>
      </c>
      <c r="D543" s="56">
        <f>Table3[[#This Row],[Residential CLM $ Collected]]+Table3[[#This Row],[C&amp;I CLM $ Collected]]</f>
        <v>99.852000000000004</v>
      </c>
      <c r="E543" s="57">
        <f>Table3[[#This Row],[CLM $ Collected ]]/'1.) CLM Reference'!$B$4</f>
        <v>9.4683502290575517E-7</v>
      </c>
      <c r="F543" s="56">
        <f>Table3[[#This Row],[Residential Incentive Disbursements]]+Table3[[#This Row],[C&amp;I Incentive Disbursements]]</f>
        <v>0</v>
      </c>
      <c r="G543" s="57">
        <f>Table3[[#This Row],[Incentive Disbursements]]/'1.) CLM Reference'!$B$5</f>
        <v>0</v>
      </c>
      <c r="H543" s="53">
        <v>99.852000000000004</v>
      </c>
      <c r="I543" s="54">
        <f>Table3[[#This Row],[Residential CLM $ Collected]]/'1.) CLM Reference'!$B$4</f>
        <v>9.4683502290575517E-7</v>
      </c>
      <c r="J543" s="53">
        <v>0</v>
      </c>
      <c r="K543" s="54">
        <f>Table3[[#This Row],[Residential Incentive Disbursements]]/'1.) CLM Reference'!$B$5</f>
        <v>0</v>
      </c>
      <c r="L543" s="53">
        <v>0</v>
      </c>
      <c r="M543" s="54">
        <f>Table3[[#This Row],[C&amp;I CLM $ Collected]]/'1.) CLM Reference'!$B$4</f>
        <v>0</v>
      </c>
      <c r="N543" s="53">
        <v>0</v>
      </c>
      <c r="O543" s="54">
        <f>Table3[[#This Row],[C&amp;I Incentive Disbursements]]/'1.) CLM Reference'!$B$5</f>
        <v>0</v>
      </c>
    </row>
    <row r="544" spans="1:15" s="1" customFormat="1" x14ac:dyDescent="0.35">
      <c r="A544" s="89" t="s">
        <v>178</v>
      </c>
      <c r="B544" s="100">
        <v>9007560100</v>
      </c>
      <c r="C544" s="89" t="s">
        <v>50</v>
      </c>
      <c r="D544" s="56">
        <f>Table3[[#This Row],[Residential CLM $ Collected]]+Table3[[#This Row],[C&amp;I CLM $ Collected]]</f>
        <v>86679.779090000011</v>
      </c>
      <c r="E544" s="57">
        <f>Table3[[#This Row],[CLM $ Collected ]]/'1.) CLM Reference'!$B$4</f>
        <v>8.219309640282213E-4</v>
      </c>
      <c r="F544" s="56">
        <f>Table3[[#This Row],[Residential Incentive Disbursements]]+Table3[[#This Row],[C&amp;I Incentive Disbursements]]</f>
        <v>164066.98000000001</v>
      </c>
      <c r="G544" s="57">
        <f>Table3[[#This Row],[Incentive Disbursements]]/'1.) CLM Reference'!$B$5</f>
        <v>1.2510274512265672E-3</v>
      </c>
      <c r="H544" s="53">
        <v>86679.779090000011</v>
      </c>
      <c r="I544" s="54">
        <f>Table3[[#This Row],[Residential CLM $ Collected]]/'1.) CLM Reference'!$B$4</f>
        <v>8.219309640282213E-4</v>
      </c>
      <c r="J544" s="53">
        <v>164066.98000000001</v>
      </c>
      <c r="K544" s="54">
        <f>Table3[[#This Row],[Residential Incentive Disbursements]]/'1.) CLM Reference'!$B$5</f>
        <v>1.2510274512265672E-3</v>
      </c>
      <c r="L544" s="53">
        <v>0</v>
      </c>
      <c r="M544" s="54">
        <f>Table3[[#This Row],[C&amp;I CLM $ Collected]]/'1.) CLM Reference'!$B$4</f>
        <v>0</v>
      </c>
      <c r="N544" s="53">
        <v>0</v>
      </c>
      <c r="O544" s="54">
        <f>Table3[[#This Row],[C&amp;I Incentive Disbursements]]/'1.) CLM Reference'!$B$5</f>
        <v>0</v>
      </c>
    </row>
    <row r="545" spans="1:15" s="1" customFormat="1" x14ac:dyDescent="0.35">
      <c r="A545" s="89" t="s">
        <v>178</v>
      </c>
      <c r="B545" s="100">
        <v>9007560200</v>
      </c>
      <c r="C545" s="89" t="s">
        <v>50</v>
      </c>
      <c r="D545" s="56">
        <f>Table3[[#This Row],[Residential CLM $ Collected]]+Table3[[#This Row],[C&amp;I CLM $ Collected]]</f>
        <v>151890.17773</v>
      </c>
      <c r="E545" s="57">
        <f>Table3[[#This Row],[CLM $ Collected ]]/'1.) CLM Reference'!$B$4</f>
        <v>1.4402810150036431E-3</v>
      </c>
      <c r="F545" s="56">
        <f>Table3[[#This Row],[Residential Incentive Disbursements]]+Table3[[#This Row],[C&amp;I Incentive Disbursements]]</f>
        <v>199476.96</v>
      </c>
      <c r="G545" s="57">
        <f>Table3[[#This Row],[Incentive Disbursements]]/'1.) CLM Reference'!$B$5</f>
        <v>1.5210321592268223E-3</v>
      </c>
      <c r="H545" s="53">
        <v>90344.987730000008</v>
      </c>
      <c r="I545" s="54">
        <f>Table3[[#This Row],[Residential CLM $ Collected]]/'1.) CLM Reference'!$B$4</f>
        <v>8.5668588037049562E-4</v>
      </c>
      <c r="J545" s="53">
        <v>120426.7</v>
      </c>
      <c r="K545" s="54">
        <f>Table3[[#This Row],[Residential Incentive Disbursements]]/'1.) CLM Reference'!$B$5</f>
        <v>9.1826586654198436E-4</v>
      </c>
      <c r="L545" s="53">
        <v>61545.19</v>
      </c>
      <c r="M545" s="54">
        <f>Table3[[#This Row],[C&amp;I CLM $ Collected]]/'1.) CLM Reference'!$B$4</f>
        <v>5.8359513463314763E-4</v>
      </c>
      <c r="N545" s="53">
        <v>79050.259999999995</v>
      </c>
      <c r="O545" s="54">
        <f>Table3[[#This Row],[C&amp;I Incentive Disbursements]]/'1.) CLM Reference'!$B$5</f>
        <v>6.0276629268483787E-4</v>
      </c>
    </row>
    <row r="546" spans="1:15" s="1" customFormat="1" x14ac:dyDescent="0.35">
      <c r="A546" s="89" t="s">
        <v>179</v>
      </c>
      <c r="B546" s="100">
        <v>9011696800</v>
      </c>
      <c r="C546" s="89" t="s">
        <v>50</v>
      </c>
      <c r="D546" s="56">
        <f>Table3[[#This Row],[Residential CLM $ Collected]]+Table3[[#This Row],[C&amp;I CLM $ Collected]]</f>
        <v>292.33210000000003</v>
      </c>
      <c r="E546" s="57">
        <f>Table3[[#This Row],[CLM $ Collected ]]/'1.) CLM Reference'!$B$4</f>
        <v>2.7720052738011012E-6</v>
      </c>
      <c r="F546" s="56">
        <f>Table3[[#This Row],[Residential Incentive Disbursements]]+Table3[[#This Row],[C&amp;I Incentive Disbursements]]</f>
        <v>8795.48</v>
      </c>
      <c r="G546" s="57">
        <f>Table3[[#This Row],[Incentive Disbursements]]/'1.) CLM Reference'!$B$5</f>
        <v>6.7066431811655495E-5</v>
      </c>
      <c r="H546" s="53">
        <v>292.33210000000003</v>
      </c>
      <c r="I546" s="54">
        <f>Table3[[#This Row],[Residential CLM $ Collected]]/'1.) CLM Reference'!$B$4</f>
        <v>2.7720052738011012E-6</v>
      </c>
      <c r="J546" s="53">
        <v>8795.48</v>
      </c>
      <c r="K546" s="54">
        <f>Table3[[#This Row],[Residential Incentive Disbursements]]/'1.) CLM Reference'!$B$5</f>
        <v>6.7066431811655495E-5</v>
      </c>
      <c r="L546" s="53">
        <v>0</v>
      </c>
      <c r="M546" s="54">
        <f>Table3[[#This Row],[C&amp;I CLM $ Collected]]/'1.) CLM Reference'!$B$4</f>
        <v>0</v>
      </c>
      <c r="N546" s="53">
        <v>0</v>
      </c>
      <c r="O546" s="54">
        <f>Table3[[#This Row],[C&amp;I Incentive Disbursements]]/'1.) CLM Reference'!$B$5</f>
        <v>0</v>
      </c>
    </row>
    <row r="547" spans="1:15" s="1" customFormat="1" x14ac:dyDescent="0.35">
      <c r="A547" s="89" t="s">
        <v>179</v>
      </c>
      <c r="B547" s="100">
        <v>9011700100</v>
      </c>
      <c r="C547" s="89" t="s">
        <v>50</v>
      </c>
      <c r="D547" s="56">
        <f>Table3[[#This Row],[Residential CLM $ Collected]]+Table3[[#This Row],[C&amp;I CLM $ Collected]]</f>
        <v>123445.99887</v>
      </c>
      <c r="E547" s="57">
        <f>Table3[[#This Row],[CLM $ Collected ]]/'1.) CLM Reference'!$B$4</f>
        <v>1.1705623840053306E-3</v>
      </c>
      <c r="F547" s="56">
        <f>Table3[[#This Row],[Residential Incentive Disbursements]]+Table3[[#This Row],[C&amp;I Incentive Disbursements]]</f>
        <v>139419.06</v>
      </c>
      <c r="G547" s="57">
        <f>Table3[[#This Row],[Incentive Disbursements]]/'1.) CLM Reference'!$B$5</f>
        <v>1.0630845480559454E-3</v>
      </c>
      <c r="H547" s="53">
        <v>101200.58976999999</v>
      </c>
      <c r="I547" s="54">
        <f>Table3[[#This Row],[Residential CLM $ Collected]]/'1.) CLM Reference'!$B$4</f>
        <v>9.596228691759191E-4</v>
      </c>
      <c r="J547" s="53">
        <v>133132.06</v>
      </c>
      <c r="K547" s="54">
        <f>Table3[[#This Row],[Residential Incentive Disbursements]]/'1.) CLM Reference'!$B$5</f>
        <v>1.0151455320159023E-3</v>
      </c>
      <c r="L547" s="53">
        <v>22245.409100000001</v>
      </c>
      <c r="M547" s="54">
        <f>Table3[[#This Row],[C&amp;I CLM $ Collected]]/'1.) CLM Reference'!$B$4</f>
        <v>2.1093951482941149E-4</v>
      </c>
      <c r="N547" s="53">
        <v>6287</v>
      </c>
      <c r="O547" s="54">
        <f>Table3[[#This Row],[C&amp;I Incentive Disbursements]]/'1.) CLM Reference'!$B$5</f>
        <v>4.7939016040043083E-5</v>
      </c>
    </row>
    <row r="548" spans="1:15" s="1" customFormat="1" x14ac:dyDescent="0.35">
      <c r="A548" s="89" t="s">
        <v>179</v>
      </c>
      <c r="B548" s="100">
        <v>9011707100</v>
      </c>
      <c r="C548" s="89" t="s">
        <v>50</v>
      </c>
      <c r="D548" s="56">
        <f>Table3[[#This Row],[Residential CLM $ Collected]]+Table3[[#This Row],[C&amp;I CLM $ Collected]]</f>
        <v>385.67040000000003</v>
      </c>
      <c r="E548" s="57">
        <f>Table3[[#This Row],[CLM $ Collected ]]/'1.) CLM Reference'!$B$4</f>
        <v>3.6570748910194265E-6</v>
      </c>
      <c r="F548" s="56">
        <f>Table3[[#This Row],[Residential Incentive Disbursements]]+Table3[[#This Row],[C&amp;I Incentive Disbursements]]</f>
        <v>19174.91</v>
      </c>
      <c r="G548" s="57">
        <f>Table3[[#This Row],[Incentive Disbursements]]/'1.) CLM Reference'!$B$5</f>
        <v>1.4621064387726777E-4</v>
      </c>
      <c r="H548" s="53">
        <v>385.67040000000003</v>
      </c>
      <c r="I548" s="54">
        <f>Table3[[#This Row],[Residential CLM $ Collected]]/'1.) CLM Reference'!$B$4</f>
        <v>3.6570748910194265E-6</v>
      </c>
      <c r="J548" s="53">
        <v>19174.91</v>
      </c>
      <c r="K548" s="54">
        <f>Table3[[#This Row],[Residential Incentive Disbursements]]/'1.) CLM Reference'!$B$5</f>
        <v>1.4621064387726777E-4</v>
      </c>
      <c r="L548" s="53">
        <v>0</v>
      </c>
      <c r="M548" s="54">
        <f>Table3[[#This Row],[C&amp;I CLM $ Collected]]/'1.) CLM Reference'!$B$4</f>
        <v>0</v>
      </c>
      <c r="N548" s="53">
        <v>0</v>
      </c>
      <c r="O548" s="54">
        <f>Table3[[#This Row],[C&amp;I Incentive Disbursements]]/'1.) CLM Reference'!$B$5</f>
        <v>0</v>
      </c>
    </row>
    <row r="549" spans="1:15" s="1" customFormat="1" x14ac:dyDescent="0.35">
      <c r="A549" s="89" t="s">
        <v>180</v>
      </c>
      <c r="B549" s="100">
        <v>9009347100</v>
      </c>
      <c r="C549" s="89" t="s">
        <v>50</v>
      </c>
      <c r="D549" s="56">
        <f>Table3[[#This Row],[Residential CLM $ Collected]]+Table3[[#This Row],[C&amp;I CLM $ Collected]]</f>
        <v>171466.40665999998</v>
      </c>
      <c r="E549" s="57">
        <f>Table3[[#This Row],[CLM $ Collected ]]/'1.) CLM Reference'!$B$4</f>
        <v>1.6259103380752375E-3</v>
      </c>
      <c r="F549" s="56">
        <f>Table3[[#This Row],[Residential Incentive Disbursements]]+Table3[[#This Row],[C&amp;I Incentive Disbursements]]</f>
        <v>493133.21000000008</v>
      </c>
      <c r="G549" s="57">
        <f>Table3[[#This Row],[Incentive Disbursements]]/'1.) CLM Reference'!$B$5</f>
        <v>3.7601910074865495E-3</v>
      </c>
      <c r="H549" s="53">
        <v>132862.20835999999</v>
      </c>
      <c r="I549" s="54">
        <f>Table3[[#This Row],[Residential CLM $ Collected]]/'1.) CLM Reference'!$B$4</f>
        <v>1.2598504996980512E-3</v>
      </c>
      <c r="J549" s="53">
        <v>426081.05000000005</v>
      </c>
      <c r="K549" s="54">
        <f>Table3[[#This Row],[Residential Incentive Disbursements]]/'1.) CLM Reference'!$B$5</f>
        <v>3.2489114506614285E-3</v>
      </c>
      <c r="L549" s="53">
        <v>38604.198300000004</v>
      </c>
      <c r="M549" s="54">
        <f>Table3[[#This Row],[C&amp;I CLM $ Collected]]/'1.) CLM Reference'!$B$4</f>
        <v>3.6605983837718643E-4</v>
      </c>
      <c r="N549" s="53">
        <v>67052.160000000003</v>
      </c>
      <c r="O549" s="54">
        <f>Table3[[#This Row],[C&amp;I Incentive Disbursements]]/'1.) CLM Reference'!$B$5</f>
        <v>5.1127955682512096E-4</v>
      </c>
    </row>
    <row r="550" spans="1:15" s="1" customFormat="1" x14ac:dyDescent="0.35">
      <c r="A550" s="89" t="s">
        <v>180</v>
      </c>
      <c r="B550" s="100">
        <v>9009347200</v>
      </c>
      <c r="C550" s="89" t="s">
        <v>50</v>
      </c>
      <c r="D550" s="56">
        <f>Table3[[#This Row],[Residential CLM $ Collected]]+Table3[[#This Row],[C&amp;I CLM $ Collected]]</f>
        <v>50353.605590000006</v>
      </c>
      <c r="E550" s="57">
        <f>Table3[[#This Row],[CLM $ Collected ]]/'1.) CLM Reference'!$B$4</f>
        <v>4.7747223192519948E-4</v>
      </c>
      <c r="F550" s="56">
        <f>Table3[[#This Row],[Residential Incentive Disbursements]]+Table3[[#This Row],[C&amp;I Incentive Disbursements]]</f>
        <v>129812.26</v>
      </c>
      <c r="G550" s="57">
        <f>Table3[[#This Row],[Incentive Disbursements]]/'1.) CLM Reference'!$B$5</f>
        <v>9.8983171851984133E-4</v>
      </c>
      <c r="H550" s="53">
        <v>50353.605590000006</v>
      </c>
      <c r="I550" s="54">
        <f>Table3[[#This Row],[Residential CLM $ Collected]]/'1.) CLM Reference'!$B$4</f>
        <v>4.7747223192519948E-4</v>
      </c>
      <c r="J550" s="53">
        <v>129812.26</v>
      </c>
      <c r="K550" s="54">
        <f>Table3[[#This Row],[Residential Incentive Disbursements]]/'1.) CLM Reference'!$B$5</f>
        <v>9.8983171851984133E-4</v>
      </c>
      <c r="L550" s="53">
        <v>0</v>
      </c>
      <c r="M550" s="54">
        <f>Table3[[#This Row],[C&amp;I CLM $ Collected]]/'1.) CLM Reference'!$B$4</f>
        <v>0</v>
      </c>
      <c r="N550" s="53">
        <v>0</v>
      </c>
      <c r="O550" s="54">
        <f>Table3[[#This Row],[C&amp;I Incentive Disbursements]]/'1.) CLM Reference'!$B$5</f>
        <v>0</v>
      </c>
    </row>
    <row r="551" spans="1:15" s="1" customFormat="1" x14ac:dyDescent="0.35">
      <c r="A551" s="89" t="s">
        <v>180</v>
      </c>
      <c r="B551" s="100">
        <v>9009352800</v>
      </c>
      <c r="C551" s="89" t="s">
        <v>50</v>
      </c>
      <c r="D551" s="56">
        <f>Table3[[#This Row],[Residential CLM $ Collected]]+Table3[[#This Row],[C&amp;I CLM $ Collected]]</f>
        <v>831.08770000000004</v>
      </c>
      <c r="E551" s="57">
        <f>Table3[[#This Row],[CLM $ Collected ]]/'1.) CLM Reference'!$B$4</f>
        <v>7.8806928400652106E-6</v>
      </c>
      <c r="F551" s="56">
        <f>Table3[[#This Row],[Residential Incentive Disbursements]]+Table3[[#This Row],[C&amp;I Incentive Disbursements]]</f>
        <v>15514.29</v>
      </c>
      <c r="G551" s="57">
        <f>Table3[[#This Row],[Incentive Disbursements]]/'1.) CLM Reference'!$B$5</f>
        <v>1.1829804313024972E-4</v>
      </c>
      <c r="H551" s="53">
        <v>831.08770000000004</v>
      </c>
      <c r="I551" s="54">
        <f>Table3[[#This Row],[Residential CLM $ Collected]]/'1.) CLM Reference'!$B$4</f>
        <v>7.8806928400652106E-6</v>
      </c>
      <c r="J551" s="53">
        <v>15514.29</v>
      </c>
      <c r="K551" s="54">
        <f>Table3[[#This Row],[Residential Incentive Disbursements]]/'1.) CLM Reference'!$B$5</f>
        <v>1.1829804313024972E-4</v>
      </c>
      <c r="L551" s="53">
        <v>0</v>
      </c>
      <c r="M551" s="54">
        <f>Table3[[#This Row],[C&amp;I CLM $ Collected]]/'1.) CLM Reference'!$B$4</f>
        <v>0</v>
      </c>
      <c r="N551" s="53">
        <v>0</v>
      </c>
      <c r="O551" s="54">
        <f>Table3[[#This Row],[C&amp;I Incentive Disbursements]]/'1.) CLM Reference'!$B$5</f>
        <v>0</v>
      </c>
    </row>
    <row r="552" spans="1:15" s="1" customFormat="1" x14ac:dyDescent="0.35">
      <c r="A552" s="89" t="s">
        <v>181</v>
      </c>
      <c r="B552" s="100">
        <v>9015901100</v>
      </c>
      <c r="C552" s="89" t="s">
        <v>50</v>
      </c>
      <c r="D552" s="56">
        <f>Table3[[#This Row],[Residential CLM $ Collected]]+Table3[[#This Row],[C&amp;I CLM $ Collected]]</f>
        <v>148.19329999999999</v>
      </c>
      <c r="E552" s="57">
        <f>Table3[[#This Row],[CLM $ Collected ]]/'1.) CLM Reference'!$B$4</f>
        <v>1.4052258001840669E-6</v>
      </c>
      <c r="F552" s="56">
        <f>Table3[[#This Row],[Residential Incentive Disbursements]]+Table3[[#This Row],[C&amp;I Incentive Disbursements]]</f>
        <v>19948.03</v>
      </c>
      <c r="G552" s="57">
        <f>Table3[[#This Row],[Incentive Disbursements]]/'1.) CLM Reference'!$B$5</f>
        <v>1.5210576270673778E-4</v>
      </c>
      <c r="H552" s="53">
        <v>148.19329999999999</v>
      </c>
      <c r="I552" s="54">
        <f>Table3[[#This Row],[Residential CLM $ Collected]]/'1.) CLM Reference'!$B$4</f>
        <v>1.4052258001840669E-6</v>
      </c>
      <c r="J552" s="53">
        <v>19948.03</v>
      </c>
      <c r="K552" s="54">
        <f>Table3[[#This Row],[Residential Incentive Disbursements]]/'1.) CLM Reference'!$B$5</f>
        <v>1.5210576270673778E-4</v>
      </c>
      <c r="L552" s="53">
        <v>0</v>
      </c>
      <c r="M552" s="54">
        <f>Table3[[#This Row],[C&amp;I CLM $ Collected]]/'1.) CLM Reference'!$B$4</f>
        <v>0</v>
      </c>
      <c r="N552" s="53">
        <v>0</v>
      </c>
      <c r="O552" s="54">
        <f>Table3[[#This Row],[C&amp;I Incentive Disbursements]]/'1.) CLM Reference'!$B$5</f>
        <v>0</v>
      </c>
    </row>
    <row r="553" spans="1:15" s="1" customFormat="1" x14ac:dyDescent="0.35">
      <c r="A553" s="89" t="s">
        <v>181</v>
      </c>
      <c r="B553" s="100">
        <v>9015902500</v>
      </c>
      <c r="C553" s="89" t="s">
        <v>50</v>
      </c>
      <c r="D553" s="56">
        <f>Table3[[#This Row],[Residential CLM $ Collected]]+Table3[[#This Row],[C&amp;I CLM $ Collected]]</f>
        <v>117.07435</v>
      </c>
      <c r="E553" s="57">
        <f>Table3[[#This Row],[CLM $ Collected ]]/'1.) CLM Reference'!$B$4</f>
        <v>1.1101439617025838E-6</v>
      </c>
      <c r="F553" s="56">
        <f>Table3[[#This Row],[Residential Incentive Disbursements]]+Table3[[#This Row],[C&amp;I Incentive Disbursements]]</f>
        <v>0</v>
      </c>
      <c r="G553" s="57">
        <f>Table3[[#This Row],[Incentive Disbursements]]/'1.) CLM Reference'!$B$5</f>
        <v>0</v>
      </c>
      <c r="H553" s="53">
        <v>117.07435</v>
      </c>
      <c r="I553" s="54">
        <f>Table3[[#This Row],[Residential CLM $ Collected]]/'1.) CLM Reference'!$B$4</f>
        <v>1.1101439617025838E-6</v>
      </c>
      <c r="J553" s="53">
        <v>0</v>
      </c>
      <c r="K553" s="54">
        <f>Table3[[#This Row],[Residential Incentive Disbursements]]/'1.) CLM Reference'!$B$5</f>
        <v>0</v>
      </c>
      <c r="L553" s="53">
        <v>0</v>
      </c>
      <c r="M553" s="54">
        <f>Table3[[#This Row],[C&amp;I CLM $ Collected]]/'1.) CLM Reference'!$B$4</f>
        <v>0</v>
      </c>
      <c r="N553" s="53">
        <v>0</v>
      </c>
      <c r="O553" s="54">
        <f>Table3[[#This Row],[C&amp;I Incentive Disbursements]]/'1.) CLM Reference'!$B$5</f>
        <v>0</v>
      </c>
    </row>
    <row r="554" spans="1:15" s="1" customFormat="1" x14ac:dyDescent="0.35">
      <c r="A554" s="89" t="s">
        <v>181</v>
      </c>
      <c r="B554" s="100">
        <v>9015903100</v>
      </c>
      <c r="C554" s="89" t="s">
        <v>56</v>
      </c>
      <c r="D554" s="56">
        <f>Table3[[#This Row],[Residential CLM $ Collected]]+Table3[[#This Row],[C&amp;I CLM $ Collected]]</f>
        <v>89818.893830000015</v>
      </c>
      <c r="E554" s="57">
        <f>Table3[[#This Row],[CLM $ Collected ]]/'1.) CLM Reference'!$B$4</f>
        <v>8.5169725590772004E-4</v>
      </c>
      <c r="F554" s="56">
        <f>Table3[[#This Row],[Residential Incentive Disbursements]]+Table3[[#This Row],[C&amp;I Incentive Disbursements]]</f>
        <v>135813.67000000001</v>
      </c>
      <c r="G554" s="57">
        <f>Table3[[#This Row],[Incentive Disbursements]]/'1.) CLM Reference'!$B$5</f>
        <v>1.0355930816903323E-3</v>
      </c>
      <c r="H554" s="53">
        <v>89818.893830000015</v>
      </c>
      <c r="I554" s="54">
        <f>Table3[[#This Row],[Residential CLM $ Collected]]/'1.) CLM Reference'!$B$4</f>
        <v>8.5169725590772004E-4</v>
      </c>
      <c r="J554" s="53">
        <v>135813.67000000001</v>
      </c>
      <c r="K554" s="54">
        <f>Table3[[#This Row],[Residential Incentive Disbursements]]/'1.) CLM Reference'!$B$5</f>
        <v>1.0355930816903323E-3</v>
      </c>
      <c r="L554" s="53">
        <v>0</v>
      </c>
      <c r="M554" s="54">
        <f>Table3[[#This Row],[C&amp;I CLM $ Collected]]/'1.) CLM Reference'!$B$4</f>
        <v>0</v>
      </c>
      <c r="N554" s="53">
        <v>0</v>
      </c>
      <c r="O554" s="54">
        <f>Table3[[#This Row],[C&amp;I Incentive Disbursements]]/'1.) CLM Reference'!$B$5</f>
        <v>0</v>
      </c>
    </row>
    <row r="555" spans="1:15" s="1" customFormat="1" x14ac:dyDescent="0.35">
      <c r="A555" s="89" t="s">
        <v>181</v>
      </c>
      <c r="B555" s="100">
        <v>9015903200</v>
      </c>
      <c r="C555" s="89" t="s">
        <v>50</v>
      </c>
      <c r="D555" s="56">
        <f>Table3[[#This Row],[Residential CLM $ Collected]]+Table3[[#This Row],[C&amp;I CLM $ Collected]]</f>
        <v>150904.2977</v>
      </c>
      <c r="E555" s="57">
        <f>Table3[[#This Row],[CLM $ Collected ]]/'1.) CLM Reference'!$B$4</f>
        <v>1.4309325218258661E-3</v>
      </c>
      <c r="F555" s="56">
        <f>Table3[[#This Row],[Residential Incentive Disbursements]]+Table3[[#This Row],[C&amp;I Incentive Disbursements]]</f>
        <v>157204.46</v>
      </c>
      <c r="G555" s="57">
        <f>Table3[[#This Row],[Incentive Disbursements]]/'1.) CLM Reference'!$B$5</f>
        <v>1.1987000365049007E-3</v>
      </c>
      <c r="H555" s="53">
        <v>75082.349300000002</v>
      </c>
      <c r="I555" s="54">
        <f>Table3[[#This Row],[Residential CLM $ Collected]]/'1.) CLM Reference'!$B$4</f>
        <v>7.1195967951852149E-4</v>
      </c>
      <c r="J555" s="53">
        <v>95006.64</v>
      </c>
      <c r="K555" s="54">
        <f>Table3[[#This Row],[Residential Incentive Disbursements]]/'1.) CLM Reference'!$B$5</f>
        <v>7.2443531714181623E-4</v>
      </c>
      <c r="L555" s="53">
        <v>75821.948399999994</v>
      </c>
      <c r="M555" s="54">
        <f>Table3[[#This Row],[C&amp;I CLM $ Collected]]/'1.) CLM Reference'!$B$4</f>
        <v>7.1897284230734465E-4</v>
      </c>
      <c r="N555" s="53">
        <v>62197.82</v>
      </c>
      <c r="O555" s="54">
        <f>Table3[[#This Row],[C&amp;I Incentive Disbursements]]/'1.) CLM Reference'!$B$5</f>
        <v>4.7426471936308452E-4</v>
      </c>
    </row>
    <row r="556" spans="1:15" s="1" customFormat="1" x14ac:dyDescent="0.35">
      <c r="A556" s="89" t="s">
        <v>181</v>
      </c>
      <c r="B556" s="100">
        <v>9015904100</v>
      </c>
      <c r="C556" s="89" t="s">
        <v>50</v>
      </c>
      <c r="D556" s="56">
        <f>Table3[[#This Row],[Residential CLM $ Collected]]+Table3[[#This Row],[C&amp;I CLM $ Collected]]</f>
        <v>38.864899999999999</v>
      </c>
      <c r="E556" s="57">
        <f>Table3[[#This Row],[CLM $ Collected ]]/'1.) CLM Reference'!$B$4</f>
        <v>3.6853191204712857E-7</v>
      </c>
      <c r="F556" s="56">
        <f>Table3[[#This Row],[Residential Incentive Disbursements]]+Table3[[#This Row],[C&amp;I Incentive Disbursements]]</f>
        <v>0</v>
      </c>
      <c r="G556" s="57">
        <f>Table3[[#This Row],[Incentive Disbursements]]/'1.) CLM Reference'!$B$5</f>
        <v>0</v>
      </c>
      <c r="H556" s="53">
        <v>38.864899999999999</v>
      </c>
      <c r="I556" s="54">
        <f>Table3[[#This Row],[Residential CLM $ Collected]]/'1.) CLM Reference'!$B$4</f>
        <v>3.6853191204712857E-7</v>
      </c>
      <c r="J556" s="53">
        <v>0</v>
      </c>
      <c r="K556" s="54">
        <f>Table3[[#This Row],[Residential Incentive Disbursements]]/'1.) CLM Reference'!$B$5</f>
        <v>0</v>
      </c>
      <c r="L556" s="53">
        <v>0</v>
      </c>
      <c r="M556" s="54">
        <f>Table3[[#This Row],[C&amp;I CLM $ Collected]]/'1.) CLM Reference'!$B$4</f>
        <v>0</v>
      </c>
      <c r="N556" s="53">
        <v>0</v>
      </c>
      <c r="O556" s="54">
        <f>Table3[[#This Row],[C&amp;I Incentive Disbursements]]/'1.) CLM Reference'!$B$5</f>
        <v>0</v>
      </c>
    </row>
    <row r="557" spans="1:15" s="1" customFormat="1" x14ac:dyDescent="0.35">
      <c r="A557" s="89" t="s">
        <v>182</v>
      </c>
      <c r="B557" s="100">
        <v>9001240100</v>
      </c>
      <c r="C557" s="89" t="s">
        <v>50</v>
      </c>
      <c r="D557" s="56">
        <f>Table3[[#This Row],[Residential CLM $ Collected]]+Table3[[#This Row],[C&amp;I CLM $ Collected]]</f>
        <v>23537.130400000002</v>
      </c>
      <c r="E557" s="57">
        <f>Table3[[#This Row],[CLM $ Collected ]]/'1.) CLM Reference'!$B$4</f>
        <v>2.2318811242057993E-4</v>
      </c>
      <c r="F557" s="56">
        <f>Table3[[#This Row],[Residential Incentive Disbursements]]+Table3[[#This Row],[C&amp;I Incentive Disbursements]]</f>
        <v>42095.67</v>
      </c>
      <c r="G557" s="57">
        <f>Table3[[#This Row],[Incentive Disbursements]]/'1.) CLM Reference'!$B$5</f>
        <v>3.2098377594184192E-4</v>
      </c>
      <c r="H557" s="53">
        <v>23537.130400000002</v>
      </c>
      <c r="I557" s="54">
        <f>Table3[[#This Row],[Residential CLM $ Collected]]/'1.) CLM Reference'!$B$4</f>
        <v>2.2318811242057993E-4</v>
      </c>
      <c r="J557" s="53">
        <v>42095.67</v>
      </c>
      <c r="K557" s="54">
        <f>Table3[[#This Row],[Residential Incentive Disbursements]]/'1.) CLM Reference'!$B$5</f>
        <v>3.2098377594184192E-4</v>
      </c>
      <c r="L557" s="53">
        <v>0</v>
      </c>
      <c r="M557" s="54">
        <f>Table3[[#This Row],[C&amp;I CLM $ Collected]]/'1.) CLM Reference'!$B$4</f>
        <v>0</v>
      </c>
      <c r="N557" s="53">
        <v>0</v>
      </c>
      <c r="O557" s="54">
        <f>Table3[[#This Row],[C&amp;I Incentive Disbursements]]/'1.) CLM Reference'!$B$5</f>
        <v>0</v>
      </c>
    </row>
    <row r="558" spans="1:15" s="1" customFormat="1" x14ac:dyDescent="0.35">
      <c r="A558" s="89" t="s">
        <v>182</v>
      </c>
      <c r="B558" s="100">
        <v>9001240200</v>
      </c>
      <c r="C558" s="89" t="s">
        <v>50</v>
      </c>
      <c r="D558" s="56">
        <f>Table3[[#This Row],[Residential CLM $ Collected]]+Table3[[#This Row],[C&amp;I CLM $ Collected]]</f>
        <v>252147.66960000002</v>
      </c>
      <c r="E558" s="57">
        <f>Table3[[#This Row],[CLM $ Collected ]]/'1.) CLM Reference'!$B$4</f>
        <v>2.3909610675935263E-3</v>
      </c>
      <c r="F558" s="56">
        <f>Table3[[#This Row],[Residential Incentive Disbursements]]+Table3[[#This Row],[C&amp;I Incentive Disbursements]]</f>
        <v>380092</v>
      </c>
      <c r="G558" s="57">
        <f>Table3[[#This Row],[Incentive Disbursements]]/'1.) CLM Reference'!$B$5</f>
        <v>2.8982402552397099E-3</v>
      </c>
      <c r="H558" s="53">
        <v>217912.92910000001</v>
      </c>
      <c r="I558" s="54">
        <f>Table3[[#This Row],[Residential CLM $ Collected]]/'1.) CLM Reference'!$B$4</f>
        <v>2.0663341066364089E-3</v>
      </c>
      <c r="J558" s="53">
        <v>365076.3</v>
      </c>
      <c r="K558" s="54">
        <f>Table3[[#This Row],[Residential Incentive Disbursements]]/'1.) CLM Reference'!$B$5</f>
        <v>2.7837440116970859E-3</v>
      </c>
      <c r="L558" s="53">
        <v>34234.7405</v>
      </c>
      <c r="M558" s="54">
        <f>Table3[[#This Row],[C&amp;I CLM $ Collected]]/'1.) CLM Reference'!$B$4</f>
        <v>3.2462696095711738E-4</v>
      </c>
      <c r="N558" s="53">
        <v>15015.7</v>
      </c>
      <c r="O558" s="54">
        <f>Table3[[#This Row],[C&amp;I Incentive Disbursements]]/'1.) CLM Reference'!$B$5</f>
        <v>1.1449624354262366E-4</v>
      </c>
    </row>
    <row r="559" spans="1:15" s="1" customFormat="1" x14ac:dyDescent="0.35">
      <c r="A559" s="89" t="s">
        <v>182</v>
      </c>
      <c r="B559" s="100">
        <v>9001245200</v>
      </c>
      <c r="C559" s="89" t="s">
        <v>50</v>
      </c>
      <c r="D559" s="56">
        <f>Table3[[#This Row],[Residential CLM $ Collected]]+Table3[[#This Row],[C&amp;I CLM $ Collected]]</f>
        <v>72.7637</v>
      </c>
      <c r="E559" s="57">
        <f>Table3[[#This Row],[CLM $ Collected ]]/'1.) CLM Reference'!$B$4</f>
        <v>6.8997335612914614E-7</v>
      </c>
      <c r="F559" s="56">
        <f>Table3[[#This Row],[Residential Incentive Disbursements]]+Table3[[#This Row],[C&amp;I Incentive Disbursements]]</f>
        <v>0</v>
      </c>
      <c r="G559" s="57">
        <f>Table3[[#This Row],[Incentive Disbursements]]/'1.) CLM Reference'!$B$5</f>
        <v>0</v>
      </c>
      <c r="H559" s="53">
        <v>72.7637</v>
      </c>
      <c r="I559" s="54">
        <f>Table3[[#This Row],[Residential CLM $ Collected]]/'1.) CLM Reference'!$B$4</f>
        <v>6.8997335612914614E-7</v>
      </c>
      <c r="J559" s="53">
        <v>0</v>
      </c>
      <c r="K559" s="54">
        <f>Table3[[#This Row],[Residential Incentive Disbursements]]/'1.) CLM Reference'!$B$5</f>
        <v>0</v>
      </c>
      <c r="L559" s="53">
        <v>0</v>
      </c>
      <c r="M559" s="54">
        <f>Table3[[#This Row],[C&amp;I CLM $ Collected]]/'1.) CLM Reference'!$B$4</f>
        <v>0</v>
      </c>
      <c r="N559" s="53">
        <v>0</v>
      </c>
      <c r="O559" s="54">
        <f>Table3[[#This Row],[C&amp;I Incentive Disbursements]]/'1.) CLM Reference'!$B$5</f>
        <v>0</v>
      </c>
    </row>
    <row r="560" spans="1:15" s="1" customFormat="1" x14ac:dyDescent="0.35">
      <c r="A560" s="89" t="s">
        <v>183</v>
      </c>
      <c r="B560" s="100">
        <v>9001210500</v>
      </c>
      <c r="C560" s="89" t="s">
        <v>50</v>
      </c>
      <c r="D560" s="56">
        <f>Table3[[#This Row],[Residential CLM $ Collected]]+Table3[[#This Row],[C&amp;I CLM $ Collected]]</f>
        <v>291.59539999999998</v>
      </c>
      <c r="E560" s="57">
        <f>Table3[[#This Row],[CLM $ Collected ]]/'1.) CLM Reference'!$B$4</f>
        <v>2.7650196013921886E-6</v>
      </c>
      <c r="F560" s="56">
        <f>Table3[[#This Row],[Residential Incentive Disbursements]]+Table3[[#This Row],[C&amp;I Incentive Disbursements]]</f>
        <v>44458.2</v>
      </c>
      <c r="G560" s="57">
        <f>Table3[[#This Row],[Incentive Disbursements]]/'1.) CLM Reference'!$B$5</f>
        <v>3.3899830808198556E-4</v>
      </c>
      <c r="H560" s="53">
        <v>291.59539999999998</v>
      </c>
      <c r="I560" s="54">
        <f>Table3[[#This Row],[Residential CLM $ Collected]]/'1.) CLM Reference'!$B$4</f>
        <v>2.7650196013921886E-6</v>
      </c>
      <c r="J560" s="53">
        <v>44458.2</v>
      </c>
      <c r="K560" s="54">
        <f>Table3[[#This Row],[Residential Incentive Disbursements]]/'1.) CLM Reference'!$B$5</f>
        <v>3.3899830808198556E-4</v>
      </c>
      <c r="L560" s="53">
        <v>0</v>
      </c>
      <c r="M560" s="54">
        <f>Table3[[#This Row],[C&amp;I CLM $ Collected]]/'1.) CLM Reference'!$B$4</f>
        <v>0</v>
      </c>
      <c r="N560" s="53">
        <v>0</v>
      </c>
      <c r="O560" s="54">
        <f>Table3[[#This Row],[C&amp;I Incentive Disbursements]]/'1.) CLM Reference'!$B$5</f>
        <v>0</v>
      </c>
    </row>
    <row r="561" spans="1:15" s="1" customFormat="1" x14ac:dyDescent="0.35">
      <c r="A561" s="89" t="s">
        <v>183</v>
      </c>
      <c r="B561" s="100">
        <v>9001240100</v>
      </c>
      <c r="C561" s="89" t="s">
        <v>50</v>
      </c>
      <c r="D561" s="56">
        <f>Table3[[#This Row],[Residential CLM $ Collected]]+Table3[[#This Row],[C&amp;I CLM $ Collected]]</f>
        <v>1068.9146000000001</v>
      </c>
      <c r="E561" s="57">
        <f>Table3[[#This Row],[CLM $ Collected ]]/'1.) CLM Reference'!$B$4</f>
        <v>1.0135858868878902E-5</v>
      </c>
      <c r="F561" s="56">
        <f>Table3[[#This Row],[Residential Incentive Disbursements]]+Table3[[#This Row],[C&amp;I Incentive Disbursements]]</f>
        <v>0</v>
      </c>
      <c r="G561" s="57">
        <f>Table3[[#This Row],[Incentive Disbursements]]/'1.) CLM Reference'!$B$5</f>
        <v>0</v>
      </c>
      <c r="H561" s="53">
        <v>1068.9146000000001</v>
      </c>
      <c r="I561" s="54">
        <f>Table3[[#This Row],[Residential CLM $ Collected]]/'1.) CLM Reference'!$B$4</f>
        <v>1.0135858868878902E-5</v>
      </c>
      <c r="J561" s="53">
        <v>0</v>
      </c>
      <c r="K561" s="54">
        <f>Table3[[#This Row],[Residential Incentive Disbursements]]/'1.) CLM Reference'!$B$5</f>
        <v>0</v>
      </c>
      <c r="L561" s="53">
        <v>0</v>
      </c>
      <c r="M561" s="54">
        <f>Table3[[#This Row],[C&amp;I CLM $ Collected]]/'1.) CLM Reference'!$B$4</f>
        <v>0</v>
      </c>
      <c r="N561" s="53">
        <v>0</v>
      </c>
      <c r="O561" s="54">
        <f>Table3[[#This Row],[C&amp;I Incentive Disbursements]]/'1.) CLM Reference'!$B$5</f>
        <v>0</v>
      </c>
    </row>
    <row r="562" spans="1:15" s="1" customFormat="1" x14ac:dyDescent="0.35">
      <c r="A562" s="89" t="s">
        <v>183</v>
      </c>
      <c r="B562" s="100">
        <v>9001245100</v>
      </c>
      <c r="C562" s="89" t="s">
        <v>50</v>
      </c>
      <c r="D562" s="56">
        <f>Table3[[#This Row],[Residential CLM $ Collected]]+Table3[[#This Row],[C&amp;I CLM $ Collected]]</f>
        <v>45992.053800000002</v>
      </c>
      <c r="E562" s="57">
        <f>Table3[[#This Row],[CLM $ Collected ]]/'1.) CLM Reference'!$B$4</f>
        <v>4.361143223291043E-4</v>
      </c>
      <c r="F562" s="56">
        <f>Table3[[#This Row],[Residential Incentive Disbursements]]+Table3[[#This Row],[C&amp;I Incentive Disbursements]]</f>
        <v>44903.9</v>
      </c>
      <c r="G562" s="57">
        <f>Table3[[#This Row],[Incentive Disbursements]]/'1.) CLM Reference'!$B$5</f>
        <v>3.4239681602679981E-4</v>
      </c>
      <c r="H562" s="53">
        <v>45992.053800000002</v>
      </c>
      <c r="I562" s="54">
        <f>Table3[[#This Row],[Residential CLM $ Collected]]/'1.) CLM Reference'!$B$4</f>
        <v>4.361143223291043E-4</v>
      </c>
      <c r="J562" s="53">
        <v>44903.9</v>
      </c>
      <c r="K562" s="54">
        <f>Table3[[#This Row],[Residential Incentive Disbursements]]/'1.) CLM Reference'!$B$5</f>
        <v>3.4239681602679981E-4</v>
      </c>
      <c r="L562" s="53">
        <v>0</v>
      </c>
      <c r="M562" s="54">
        <f>Table3[[#This Row],[C&amp;I CLM $ Collected]]/'1.) CLM Reference'!$B$4</f>
        <v>0</v>
      </c>
      <c r="N562" s="53">
        <v>0</v>
      </c>
      <c r="O562" s="54">
        <f>Table3[[#This Row],[C&amp;I Incentive Disbursements]]/'1.) CLM Reference'!$B$5</f>
        <v>0</v>
      </c>
    </row>
    <row r="563" spans="1:15" s="1" customFormat="1" x14ac:dyDescent="0.35">
      <c r="A563" s="89" t="s">
        <v>183</v>
      </c>
      <c r="B563" s="100">
        <v>9001245200</v>
      </c>
      <c r="C563" s="89" t="s">
        <v>50</v>
      </c>
      <c r="D563" s="56">
        <f>Table3[[#This Row],[Residential CLM $ Collected]]+Table3[[#This Row],[C&amp;I CLM $ Collected]]</f>
        <v>72373.900370000003</v>
      </c>
      <c r="E563" s="57">
        <f>Table3[[#This Row],[CLM $ Collected ]]/'1.) CLM Reference'!$B$4</f>
        <v>6.8627712629299158E-4</v>
      </c>
      <c r="F563" s="56">
        <f>Table3[[#This Row],[Residential Incentive Disbursements]]+Table3[[#This Row],[C&amp;I Incentive Disbursements]]</f>
        <v>92071.29</v>
      </c>
      <c r="G563" s="57">
        <f>Table3[[#This Row],[Incentive Disbursements]]/'1.) CLM Reference'!$B$5</f>
        <v>7.0205297409534875E-4</v>
      </c>
      <c r="H563" s="53">
        <v>72373.900370000003</v>
      </c>
      <c r="I563" s="54">
        <f>Table3[[#This Row],[Residential CLM $ Collected]]/'1.) CLM Reference'!$B$4</f>
        <v>6.8627712629299158E-4</v>
      </c>
      <c r="J563" s="53">
        <v>92071.29</v>
      </c>
      <c r="K563" s="54">
        <f>Table3[[#This Row],[Residential Incentive Disbursements]]/'1.) CLM Reference'!$B$5</f>
        <v>7.0205297409534875E-4</v>
      </c>
      <c r="L563" s="53">
        <v>0</v>
      </c>
      <c r="M563" s="54">
        <f>Table3[[#This Row],[C&amp;I CLM $ Collected]]/'1.) CLM Reference'!$B$4</f>
        <v>0</v>
      </c>
      <c r="N563" s="53">
        <v>0</v>
      </c>
      <c r="O563" s="54">
        <f>Table3[[#This Row],[C&amp;I Incentive Disbursements]]/'1.) CLM Reference'!$B$5</f>
        <v>0</v>
      </c>
    </row>
    <row r="564" spans="1:15" s="1" customFormat="1" x14ac:dyDescent="0.35">
      <c r="A564" s="89" t="s">
        <v>183</v>
      </c>
      <c r="B564" s="100">
        <v>9001245300</v>
      </c>
      <c r="C564" s="89" t="s">
        <v>50</v>
      </c>
      <c r="D564" s="56">
        <f>Table3[[#This Row],[Residential CLM $ Collected]]+Table3[[#This Row],[C&amp;I CLM $ Collected]]</f>
        <v>390437.99433000002</v>
      </c>
      <c r="E564" s="57">
        <f>Table3[[#This Row],[CLM $ Collected ]]/'1.) CLM Reference'!$B$4</f>
        <v>3.7022830519641337E-3</v>
      </c>
      <c r="F564" s="56">
        <f>Table3[[#This Row],[Residential Incentive Disbursements]]+Table3[[#This Row],[C&amp;I Incentive Disbursements]]</f>
        <v>322542.86</v>
      </c>
      <c r="G564" s="57">
        <f>Table3[[#This Row],[Incentive Disbursements]]/'1.) CLM Reference'!$B$5</f>
        <v>2.4594221948689948E-3</v>
      </c>
      <c r="H564" s="53">
        <v>244766.76558000001</v>
      </c>
      <c r="I564" s="54">
        <f>Table3[[#This Row],[Residential CLM $ Collected]]/'1.) CLM Reference'!$B$4</f>
        <v>2.3209725002454325E-3</v>
      </c>
      <c r="J564" s="53">
        <v>245245.8</v>
      </c>
      <c r="K564" s="54">
        <f>Table3[[#This Row],[Residential Incentive Disbursements]]/'1.) CLM Reference'!$B$5</f>
        <v>1.8700242309453153E-3</v>
      </c>
      <c r="L564" s="53">
        <v>145671.22875000001</v>
      </c>
      <c r="M564" s="54">
        <f>Table3[[#This Row],[C&amp;I CLM $ Collected]]/'1.) CLM Reference'!$B$4</f>
        <v>1.3813105517187013E-3</v>
      </c>
      <c r="N564" s="53">
        <v>77297.06</v>
      </c>
      <c r="O564" s="54">
        <f>Table3[[#This Row],[C&amp;I Incentive Disbursements]]/'1.) CLM Reference'!$B$5</f>
        <v>5.8939796392367934E-4</v>
      </c>
    </row>
    <row r="565" spans="1:15" s="1" customFormat="1" x14ac:dyDescent="0.35">
      <c r="A565" s="89" t="s">
        <v>183</v>
      </c>
      <c r="B565" s="100">
        <v>9001245400</v>
      </c>
      <c r="C565" s="89" t="s">
        <v>50</v>
      </c>
      <c r="D565" s="56">
        <f>Table3[[#This Row],[Residential CLM $ Collected]]+Table3[[#This Row],[C&amp;I CLM $ Collected]]</f>
        <v>67698.90499000001</v>
      </c>
      <c r="E565" s="57">
        <f>Table3[[#This Row],[CLM $ Collected ]]/'1.) CLM Reference'!$B$4</f>
        <v>6.4194702416477589E-4</v>
      </c>
      <c r="F565" s="56">
        <f>Table3[[#This Row],[Residential Incentive Disbursements]]+Table3[[#This Row],[C&amp;I Incentive Disbursements]]</f>
        <v>63362.55</v>
      </c>
      <c r="G565" s="57">
        <f>Table3[[#This Row],[Incentive Disbursements]]/'1.) CLM Reference'!$B$5</f>
        <v>4.8314590437220168E-4</v>
      </c>
      <c r="H565" s="53">
        <v>67698.90499000001</v>
      </c>
      <c r="I565" s="54">
        <f>Table3[[#This Row],[Residential CLM $ Collected]]/'1.) CLM Reference'!$B$4</f>
        <v>6.4194702416477589E-4</v>
      </c>
      <c r="J565" s="53">
        <v>63362.55</v>
      </c>
      <c r="K565" s="54">
        <f>Table3[[#This Row],[Residential Incentive Disbursements]]/'1.) CLM Reference'!$B$5</f>
        <v>4.8314590437220168E-4</v>
      </c>
      <c r="L565" s="53">
        <v>0</v>
      </c>
      <c r="M565" s="54">
        <f>Table3[[#This Row],[C&amp;I CLM $ Collected]]/'1.) CLM Reference'!$B$4</f>
        <v>0</v>
      </c>
      <c r="N565" s="53">
        <v>0</v>
      </c>
      <c r="O565" s="54">
        <f>Table3[[#This Row],[C&amp;I Incentive Disbursements]]/'1.) CLM Reference'!$B$5</f>
        <v>0</v>
      </c>
    </row>
    <row r="566" spans="1:15" s="1" customFormat="1" x14ac:dyDescent="0.35">
      <c r="A566" s="89" t="s">
        <v>183</v>
      </c>
      <c r="B566" s="100">
        <v>9001245500</v>
      </c>
      <c r="C566" s="89" t="s">
        <v>50</v>
      </c>
      <c r="D566" s="56">
        <f>Table3[[#This Row],[Residential CLM $ Collected]]+Table3[[#This Row],[C&amp;I CLM $ Collected]]</f>
        <v>58099.541279999998</v>
      </c>
      <c r="E566" s="57">
        <f>Table3[[#This Row],[CLM $ Collected ]]/'1.) CLM Reference'!$B$4</f>
        <v>5.5092216979792758E-4</v>
      </c>
      <c r="F566" s="56">
        <f>Table3[[#This Row],[Residential Incentive Disbursements]]+Table3[[#This Row],[C&amp;I Incentive Disbursements]]</f>
        <v>84809.62</v>
      </c>
      <c r="G566" s="57">
        <f>Table3[[#This Row],[Incentive Disbursements]]/'1.) CLM Reference'!$B$5</f>
        <v>6.466819999252359E-4</v>
      </c>
      <c r="H566" s="53">
        <v>58099.541279999998</v>
      </c>
      <c r="I566" s="54">
        <f>Table3[[#This Row],[Residential CLM $ Collected]]/'1.) CLM Reference'!$B$4</f>
        <v>5.5092216979792758E-4</v>
      </c>
      <c r="J566" s="53">
        <v>84809.62</v>
      </c>
      <c r="K566" s="54">
        <f>Table3[[#This Row],[Residential Incentive Disbursements]]/'1.) CLM Reference'!$B$5</f>
        <v>6.466819999252359E-4</v>
      </c>
      <c r="L566" s="53">
        <v>0</v>
      </c>
      <c r="M566" s="54">
        <f>Table3[[#This Row],[C&amp;I CLM $ Collected]]/'1.) CLM Reference'!$B$4</f>
        <v>0</v>
      </c>
      <c r="N566" s="53">
        <v>0</v>
      </c>
      <c r="O566" s="54">
        <f>Table3[[#This Row],[C&amp;I Incentive Disbursements]]/'1.) CLM Reference'!$B$5</f>
        <v>0</v>
      </c>
    </row>
    <row r="567" spans="1:15" s="1" customFormat="1" x14ac:dyDescent="0.35">
      <c r="A567" s="89" t="s">
        <v>183</v>
      </c>
      <c r="B567" s="100">
        <v>9001245600</v>
      </c>
      <c r="C567" s="89" t="s">
        <v>50</v>
      </c>
      <c r="D567" s="56">
        <f>Table3[[#This Row],[Residential CLM $ Collected]]+Table3[[#This Row],[C&amp;I CLM $ Collected]]</f>
        <v>119888.26628000001</v>
      </c>
      <c r="E567" s="57">
        <f>Table3[[#This Row],[CLM $ Collected ]]/'1.) CLM Reference'!$B$4</f>
        <v>1.136826596856899E-3</v>
      </c>
      <c r="F567" s="56">
        <f>Table3[[#This Row],[Residential Incentive Disbursements]]+Table3[[#This Row],[C&amp;I Incentive Disbursements]]</f>
        <v>88944.16</v>
      </c>
      <c r="G567" s="57">
        <f>Table3[[#This Row],[Incentive Disbursements]]/'1.) CLM Reference'!$B$5</f>
        <v>6.7820828899445816E-4</v>
      </c>
      <c r="H567" s="53">
        <v>119880.09898000001</v>
      </c>
      <c r="I567" s="54">
        <f>Table3[[#This Row],[Residential CLM $ Collected]]/'1.) CLM Reference'!$B$4</f>
        <v>1.1367491513807686E-3</v>
      </c>
      <c r="J567" s="53">
        <v>88944.16</v>
      </c>
      <c r="K567" s="54">
        <f>Table3[[#This Row],[Residential Incentive Disbursements]]/'1.) CLM Reference'!$B$5</f>
        <v>6.7820828899445816E-4</v>
      </c>
      <c r="L567" s="53">
        <v>8.1673000000000009</v>
      </c>
      <c r="M567" s="54">
        <f>Table3[[#This Row],[C&amp;I CLM $ Collected]]/'1.) CLM Reference'!$B$4</f>
        <v>7.7445476130454822E-8</v>
      </c>
      <c r="N567" s="53">
        <v>0</v>
      </c>
      <c r="O567" s="54">
        <f>Table3[[#This Row],[C&amp;I Incentive Disbursements]]/'1.) CLM Reference'!$B$5</f>
        <v>0</v>
      </c>
    </row>
    <row r="568" spans="1:15" s="1" customFormat="1" x14ac:dyDescent="0.35">
      <c r="A568" s="89" t="s">
        <v>184</v>
      </c>
      <c r="B568" s="100">
        <v>9003490100</v>
      </c>
      <c r="C568" s="89" t="s">
        <v>50</v>
      </c>
      <c r="D568" s="56">
        <f>Table3[[#This Row],[Residential CLM $ Collected]]+Table3[[#This Row],[C&amp;I CLM $ Collected]]</f>
        <v>276777.68066999997</v>
      </c>
      <c r="E568" s="57">
        <f>Table3[[#This Row],[CLM $ Collected ]]/'1.) CLM Reference'!$B$4</f>
        <v>2.6245122943654728E-3</v>
      </c>
      <c r="F568" s="56">
        <f>Table3[[#This Row],[Residential Incentive Disbursements]]+Table3[[#This Row],[C&amp;I Incentive Disbursements]]</f>
        <v>239361.43</v>
      </c>
      <c r="G568" s="57">
        <f>Table3[[#This Row],[Incentive Disbursements]]/'1.) CLM Reference'!$B$5</f>
        <v>1.8251553097085491E-3</v>
      </c>
      <c r="H568" s="53">
        <v>136170.02156999998</v>
      </c>
      <c r="I568" s="54">
        <f>Table3[[#This Row],[Residential CLM $ Collected]]/'1.) CLM Reference'!$B$4</f>
        <v>1.2912164552768908E-3</v>
      </c>
      <c r="J568" s="53">
        <v>93522.05</v>
      </c>
      <c r="K568" s="54">
        <f>Table3[[#This Row],[Residential Incentive Disbursements]]/'1.) CLM Reference'!$B$5</f>
        <v>7.1311516701888197E-4</v>
      </c>
      <c r="L568" s="53">
        <v>140607.65909999999</v>
      </c>
      <c r="M568" s="54">
        <f>Table3[[#This Row],[C&amp;I CLM $ Collected]]/'1.) CLM Reference'!$B$4</f>
        <v>1.3332958390885822E-3</v>
      </c>
      <c r="N568" s="53">
        <v>145839.38</v>
      </c>
      <c r="O568" s="54">
        <f>Table3[[#This Row],[C&amp;I Incentive Disbursements]]/'1.) CLM Reference'!$B$5</f>
        <v>1.1120401426896673E-3</v>
      </c>
    </row>
    <row r="569" spans="1:15" s="1" customFormat="1" x14ac:dyDescent="0.35">
      <c r="A569" s="89" t="s">
        <v>184</v>
      </c>
      <c r="B569" s="100">
        <v>9003490302</v>
      </c>
      <c r="C569" s="89" t="s">
        <v>50</v>
      </c>
      <c r="D569" s="56">
        <f>Table3[[#This Row],[Residential CLM $ Collected]]+Table3[[#This Row],[C&amp;I CLM $ Collected]]</f>
        <v>102605.91021</v>
      </c>
      <c r="E569" s="57">
        <f>Table3[[#This Row],[CLM $ Collected ]]/'1.) CLM Reference'!$B$4</f>
        <v>9.7294865745254191E-4</v>
      </c>
      <c r="F569" s="56">
        <f>Table3[[#This Row],[Residential Incentive Disbursements]]+Table3[[#This Row],[C&amp;I Incentive Disbursements]]</f>
        <v>26708.01</v>
      </c>
      <c r="G569" s="57">
        <f>Table3[[#This Row],[Incentive Disbursements]]/'1.) CLM Reference'!$B$5</f>
        <v>2.0365129947313995E-4</v>
      </c>
      <c r="H569" s="53">
        <v>102605.91021</v>
      </c>
      <c r="I569" s="54">
        <f>Table3[[#This Row],[Residential CLM $ Collected]]/'1.) CLM Reference'!$B$4</f>
        <v>9.7294865745254191E-4</v>
      </c>
      <c r="J569" s="53">
        <v>26708.01</v>
      </c>
      <c r="K569" s="54">
        <f>Table3[[#This Row],[Residential Incentive Disbursements]]/'1.) CLM Reference'!$B$5</f>
        <v>2.0365129947313995E-4</v>
      </c>
      <c r="L569" s="53">
        <v>0</v>
      </c>
      <c r="M569" s="54">
        <f>Table3[[#This Row],[C&amp;I CLM $ Collected]]/'1.) CLM Reference'!$B$4</f>
        <v>0</v>
      </c>
      <c r="N569" s="53">
        <v>0</v>
      </c>
      <c r="O569" s="54">
        <f>Table3[[#This Row],[C&amp;I Incentive Disbursements]]/'1.) CLM Reference'!$B$5</f>
        <v>0</v>
      </c>
    </row>
    <row r="570" spans="1:15" s="1" customFormat="1" x14ac:dyDescent="0.35">
      <c r="A570" s="89" t="s">
        <v>184</v>
      </c>
      <c r="B570" s="100">
        <v>9003492600</v>
      </c>
      <c r="C570" s="89" t="s">
        <v>50</v>
      </c>
      <c r="D570" s="56">
        <f>Table3[[#This Row],[Residential CLM $ Collected]]+Table3[[#This Row],[C&amp;I CLM $ Collected]]</f>
        <v>35.605400000000003</v>
      </c>
      <c r="E570" s="57">
        <f>Table3[[#This Row],[CLM $ Collected ]]/'1.) CLM Reference'!$B$4</f>
        <v>3.3762408088539619E-7</v>
      </c>
      <c r="F570" s="56">
        <f>Table3[[#This Row],[Residential Incentive Disbursements]]+Table3[[#This Row],[C&amp;I Incentive Disbursements]]</f>
        <v>0</v>
      </c>
      <c r="G570" s="57">
        <f>Table3[[#This Row],[Incentive Disbursements]]/'1.) CLM Reference'!$B$5</f>
        <v>0</v>
      </c>
      <c r="H570" s="53">
        <v>35.605400000000003</v>
      </c>
      <c r="I570" s="54">
        <f>Table3[[#This Row],[Residential CLM $ Collected]]/'1.) CLM Reference'!$B$4</f>
        <v>3.3762408088539619E-7</v>
      </c>
      <c r="J570" s="53">
        <v>0</v>
      </c>
      <c r="K570" s="54">
        <f>Table3[[#This Row],[Residential Incentive Disbursements]]/'1.) CLM Reference'!$B$5</f>
        <v>0</v>
      </c>
      <c r="L570" s="53">
        <v>0</v>
      </c>
      <c r="M570" s="54">
        <f>Table3[[#This Row],[C&amp;I CLM $ Collected]]/'1.) CLM Reference'!$B$4</f>
        <v>0</v>
      </c>
      <c r="N570" s="53">
        <v>0</v>
      </c>
      <c r="O570" s="54">
        <f>Table3[[#This Row],[C&amp;I Incentive Disbursements]]/'1.) CLM Reference'!$B$5</f>
        <v>0</v>
      </c>
    </row>
    <row r="571" spans="1:15" s="1" customFormat="1" x14ac:dyDescent="0.35">
      <c r="A571" s="89" t="s">
        <v>184</v>
      </c>
      <c r="B571" s="100">
        <v>9003524200</v>
      </c>
      <c r="C571" s="89" t="s">
        <v>50</v>
      </c>
      <c r="D571" s="56">
        <f>Table3[[#This Row],[Residential CLM $ Collected]]+Table3[[#This Row],[C&amp;I CLM $ Collected]]</f>
        <v>71489.812140000009</v>
      </c>
      <c r="E571" s="57">
        <f>Table3[[#This Row],[CLM $ Collected ]]/'1.) CLM Reference'!$B$4</f>
        <v>6.7789386206690944E-4</v>
      </c>
      <c r="F571" s="56">
        <f>Table3[[#This Row],[Residential Incentive Disbursements]]+Table3[[#This Row],[C&amp;I Incentive Disbursements]]</f>
        <v>46358.080000000002</v>
      </c>
      <c r="G571" s="57">
        <f>Table3[[#This Row],[Incentive Disbursements]]/'1.) CLM Reference'!$B$5</f>
        <v>3.5348508679904572E-4</v>
      </c>
      <c r="H571" s="53">
        <v>71489.812140000009</v>
      </c>
      <c r="I571" s="54">
        <f>Table3[[#This Row],[Residential CLM $ Collected]]/'1.) CLM Reference'!$B$4</f>
        <v>6.7789386206690944E-4</v>
      </c>
      <c r="J571" s="53">
        <v>46358.080000000002</v>
      </c>
      <c r="K571" s="54">
        <f>Table3[[#This Row],[Residential Incentive Disbursements]]/'1.) CLM Reference'!$B$5</f>
        <v>3.5348508679904572E-4</v>
      </c>
      <c r="L571" s="53">
        <v>0</v>
      </c>
      <c r="M571" s="54">
        <f>Table3[[#This Row],[C&amp;I CLM $ Collected]]/'1.) CLM Reference'!$B$4</f>
        <v>0</v>
      </c>
      <c r="N571" s="53">
        <v>0</v>
      </c>
      <c r="O571" s="54">
        <f>Table3[[#This Row],[C&amp;I Incentive Disbursements]]/'1.) CLM Reference'!$B$5</f>
        <v>0</v>
      </c>
    </row>
    <row r="572" spans="1:15" s="1" customFormat="1" x14ac:dyDescent="0.35">
      <c r="A572" s="89" t="s">
        <v>185</v>
      </c>
      <c r="B572" s="100">
        <v>9005250100</v>
      </c>
      <c r="C572" s="89" t="s">
        <v>50</v>
      </c>
      <c r="D572" s="56">
        <f>Table3[[#This Row],[Residential CLM $ Collected]]+Table3[[#This Row],[C&amp;I CLM $ Collected]]</f>
        <v>321.392</v>
      </c>
      <c r="E572" s="57">
        <f>Table3[[#This Row],[CLM $ Collected ]]/'1.) CLM Reference'!$B$4</f>
        <v>3.0475624091828551E-6</v>
      </c>
      <c r="F572" s="56">
        <f>Table3[[#This Row],[Residential Incentive Disbursements]]+Table3[[#This Row],[C&amp;I Incentive Disbursements]]</f>
        <v>6562.5</v>
      </c>
      <c r="G572" s="57">
        <f>Table3[[#This Row],[Incentive Disbursements]]/'1.) CLM Reference'!$B$5</f>
        <v>5.0039731630790951E-5</v>
      </c>
      <c r="H572" s="53">
        <v>321.392</v>
      </c>
      <c r="I572" s="54">
        <f>Table3[[#This Row],[Residential CLM $ Collected]]/'1.) CLM Reference'!$B$4</f>
        <v>3.0475624091828551E-6</v>
      </c>
      <c r="J572" s="53">
        <v>6562.5</v>
      </c>
      <c r="K572" s="54">
        <f>Table3[[#This Row],[Residential Incentive Disbursements]]/'1.) CLM Reference'!$B$5</f>
        <v>5.0039731630790951E-5</v>
      </c>
      <c r="L572" s="53">
        <v>0</v>
      </c>
      <c r="M572" s="54">
        <f>Table3[[#This Row],[C&amp;I CLM $ Collected]]/'1.) CLM Reference'!$B$4</f>
        <v>0</v>
      </c>
      <c r="N572" s="53">
        <v>0</v>
      </c>
      <c r="O572" s="54">
        <f>Table3[[#This Row],[C&amp;I Incentive Disbursements]]/'1.) CLM Reference'!$B$5</f>
        <v>0</v>
      </c>
    </row>
    <row r="573" spans="1:15" s="1" customFormat="1" x14ac:dyDescent="0.35">
      <c r="A573" s="89" t="s">
        <v>185</v>
      </c>
      <c r="B573" s="100">
        <v>9005268100</v>
      </c>
      <c r="C573" s="89" t="s">
        <v>50</v>
      </c>
      <c r="D573" s="56">
        <f>Table3[[#This Row],[Residential CLM $ Collected]]+Table3[[#This Row],[C&amp;I CLM $ Collected]]</f>
        <v>95335.114749999993</v>
      </c>
      <c r="E573" s="57">
        <f>Table3[[#This Row],[CLM $ Collected ]]/'1.) CLM Reference'!$B$4</f>
        <v>9.0400418176940912E-4</v>
      </c>
      <c r="F573" s="56">
        <f>Table3[[#This Row],[Residential Incentive Disbursements]]+Table3[[#This Row],[C&amp;I Incentive Disbursements]]</f>
        <v>71895.570000000007</v>
      </c>
      <c r="G573" s="57">
        <f>Table3[[#This Row],[Incentive Disbursements]]/'1.) CLM Reference'!$B$5</f>
        <v>5.4821105192270404E-4</v>
      </c>
      <c r="H573" s="53">
        <v>88255.157449999999</v>
      </c>
      <c r="I573" s="54">
        <f>Table3[[#This Row],[Residential CLM $ Collected]]/'1.) CLM Reference'!$B$4</f>
        <v>8.368693068313281E-4</v>
      </c>
      <c r="J573" s="53">
        <v>71895.570000000007</v>
      </c>
      <c r="K573" s="54">
        <f>Table3[[#This Row],[Residential Incentive Disbursements]]/'1.) CLM Reference'!$B$5</f>
        <v>5.4821105192270404E-4</v>
      </c>
      <c r="L573" s="53">
        <v>7079.9573</v>
      </c>
      <c r="M573" s="54">
        <f>Table3[[#This Row],[C&amp;I CLM $ Collected]]/'1.) CLM Reference'!$B$4</f>
        <v>6.7134874938081049E-5</v>
      </c>
      <c r="N573" s="53">
        <v>0</v>
      </c>
      <c r="O573" s="54">
        <f>Table3[[#This Row],[C&amp;I Incentive Disbursements]]/'1.) CLM Reference'!$B$5</f>
        <v>0</v>
      </c>
    </row>
    <row r="574" spans="1:15" s="1" customFormat="1" x14ac:dyDescent="0.35">
      <c r="A574" s="89" t="s">
        <v>186</v>
      </c>
      <c r="B574" s="100">
        <v>9007595101</v>
      </c>
      <c r="C574" s="89" t="s">
        <v>50</v>
      </c>
      <c r="D574" s="56">
        <f>Table3[[#This Row],[Residential CLM $ Collected]]+Table3[[#This Row],[C&amp;I CLM $ Collected]]</f>
        <v>687.6644</v>
      </c>
      <c r="E574" s="57">
        <f>Table3[[#This Row],[CLM $ Collected ]]/'1.) CLM Reference'!$B$4</f>
        <v>6.5206980123129474E-6</v>
      </c>
      <c r="F574" s="56">
        <f>Table3[[#This Row],[Residential Incentive Disbursements]]+Table3[[#This Row],[C&amp;I Incentive Disbursements]]</f>
        <v>10343.67</v>
      </c>
      <c r="G574" s="57">
        <f>Table3[[#This Row],[Incentive Disbursements]]/'1.) CLM Reference'!$B$5</f>
        <v>7.8871538419423003E-5</v>
      </c>
      <c r="H574" s="53">
        <v>687.6644</v>
      </c>
      <c r="I574" s="54">
        <f>Table3[[#This Row],[Residential CLM $ Collected]]/'1.) CLM Reference'!$B$4</f>
        <v>6.5206980123129474E-6</v>
      </c>
      <c r="J574" s="53">
        <v>10343.67</v>
      </c>
      <c r="K574" s="54">
        <f>Table3[[#This Row],[Residential Incentive Disbursements]]/'1.) CLM Reference'!$B$5</f>
        <v>7.8871538419423003E-5</v>
      </c>
      <c r="L574" s="53">
        <v>0</v>
      </c>
      <c r="M574" s="54">
        <f>Table3[[#This Row],[C&amp;I CLM $ Collected]]/'1.) CLM Reference'!$B$4</f>
        <v>0</v>
      </c>
      <c r="N574" s="53">
        <v>0</v>
      </c>
      <c r="O574" s="54">
        <f>Table3[[#This Row],[C&amp;I Incentive Disbursements]]/'1.) CLM Reference'!$B$5</f>
        <v>0</v>
      </c>
    </row>
    <row r="575" spans="1:15" s="1" customFormat="1" x14ac:dyDescent="0.35">
      <c r="A575" s="89" t="s">
        <v>186</v>
      </c>
      <c r="B575" s="100">
        <v>9011714103</v>
      </c>
      <c r="C575" s="89" t="s">
        <v>50</v>
      </c>
      <c r="D575" s="56">
        <f>Table3[[#This Row],[Residential CLM $ Collected]]+Table3[[#This Row],[C&amp;I CLM $ Collected]]</f>
        <v>341.59030000000001</v>
      </c>
      <c r="E575" s="57">
        <f>Table3[[#This Row],[CLM $ Collected ]]/'1.) CLM Reference'!$B$4</f>
        <v>3.2390904491135257E-6</v>
      </c>
      <c r="F575" s="56">
        <f>Table3[[#This Row],[Residential Incentive Disbursements]]+Table3[[#This Row],[C&amp;I Incentive Disbursements]]</f>
        <v>0</v>
      </c>
      <c r="G575" s="57">
        <f>Table3[[#This Row],[Incentive Disbursements]]/'1.) CLM Reference'!$B$5</f>
        <v>0</v>
      </c>
      <c r="H575" s="53">
        <v>341.59030000000001</v>
      </c>
      <c r="I575" s="54">
        <f>Table3[[#This Row],[Residential CLM $ Collected]]/'1.) CLM Reference'!$B$4</f>
        <v>3.2390904491135257E-6</v>
      </c>
      <c r="J575" s="53">
        <v>0</v>
      </c>
      <c r="K575" s="54">
        <f>Table3[[#This Row],[Residential Incentive Disbursements]]/'1.) CLM Reference'!$B$5</f>
        <v>0</v>
      </c>
      <c r="L575" s="53">
        <v>0</v>
      </c>
      <c r="M575" s="54">
        <f>Table3[[#This Row],[C&amp;I CLM $ Collected]]/'1.) CLM Reference'!$B$4</f>
        <v>0</v>
      </c>
      <c r="N575" s="53">
        <v>0</v>
      </c>
      <c r="O575" s="54">
        <f>Table3[[#This Row],[C&amp;I Incentive Disbursements]]/'1.) CLM Reference'!$B$5</f>
        <v>0</v>
      </c>
    </row>
    <row r="576" spans="1:15" s="1" customFormat="1" x14ac:dyDescent="0.35">
      <c r="A576" s="89" t="s">
        <v>186</v>
      </c>
      <c r="B576" s="100">
        <v>9011715100</v>
      </c>
      <c r="C576" s="89" t="s">
        <v>50</v>
      </c>
      <c r="D576" s="56">
        <f>Table3[[#This Row],[Residential CLM $ Collected]]+Table3[[#This Row],[C&amp;I CLM $ Collected]]</f>
        <v>110128.09421</v>
      </c>
      <c r="E576" s="57">
        <f>Table3[[#This Row],[CLM $ Collected ]]/'1.) CLM Reference'!$B$4</f>
        <v>1.0442768958447753E-3</v>
      </c>
      <c r="F576" s="56">
        <f>Table3[[#This Row],[Residential Incentive Disbursements]]+Table3[[#This Row],[C&amp;I Incentive Disbursements]]</f>
        <v>179363.93</v>
      </c>
      <c r="G576" s="57">
        <f>Table3[[#This Row],[Incentive Disbursements]]/'1.) CLM Reference'!$B$5</f>
        <v>1.3676682546962247E-3</v>
      </c>
      <c r="H576" s="53">
        <v>92211.385909999997</v>
      </c>
      <c r="I576" s="54">
        <f>Table3[[#This Row],[Residential CLM $ Collected]]/'1.) CLM Reference'!$B$4</f>
        <v>8.7438378490432118E-4</v>
      </c>
      <c r="J576" s="53">
        <v>168983.93</v>
      </c>
      <c r="K576" s="54">
        <f>Table3[[#This Row],[Residential Incentive Disbursements]]/'1.) CLM Reference'!$B$5</f>
        <v>1.2885196963224935E-3</v>
      </c>
      <c r="L576" s="53">
        <v>17916.708299999998</v>
      </c>
      <c r="M576" s="54">
        <f>Table3[[#This Row],[C&amp;I CLM $ Collected]]/'1.) CLM Reference'!$B$4</f>
        <v>1.6989311094045421E-4</v>
      </c>
      <c r="N576" s="53">
        <v>10380</v>
      </c>
      <c r="O576" s="54">
        <f>Table3[[#This Row],[C&amp;I Incentive Disbursements]]/'1.) CLM Reference'!$B$5</f>
        <v>7.9148558373731063E-5</v>
      </c>
    </row>
    <row r="577" spans="1:15" s="1" customFormat="1" x14ac:dyDescent="0.35">
      <c r="A577" s="89" t="s">
        <v>187</v>
      </c>
      <c r="B577" s="100">
        <v>9005261100</v>
      </c>
      <c r="C577" s="89" t="s">
        <v>50</v>
      </c>
      <c r="D577" s="56">
        <f>Table3[[#This Row],[Residential CLM $ Collected]]+Table3[[#This Row],[C&amp;I CLM $ Collected]]</f>
        <v>164861.68181000001</v>
      </c>
      <c r="E577" s="57">
        <f>Table3[[#This Row],[CLM $ Collected ]]/'1.) CLM Reference'!$B$4</f>
        <v>1.5632817997922193E-3</v>
      </c>
      <c r="F577" s="56">
        <f>Table3[[#This Row],[Residential Incentive Disbursements]]+Table3[[#This Row],[C&amp;I Incentive Disbursements]]</f>
        <v>118274.20999999999</v>
      </c>
      <c r="G577" s="57">
        <f>Table3[[#This Row],[Incentive Disbursements]]/'1.) CLM Reference'!$B$5</f>
        <v>9.018529108181045E-4</v>
      </c>
      <c r="H577" s="53">
        <v>128835.11731</v>
      </c>
      <c r="I577" s="54">
        <f>Table3[[#This Row],[Residential CLM $ Collected]]/'1.) CLM Reference'!$B$4</f>
        <v>1.2216640753242749E-3</v>
      </c>
      <c r="J577" s="53">
        <v>109180.62999999999</v>
      </c>
      <c r="K577" s="54">
        <f>Table3[[#This Row],[Residential Incentive Disbursements]]/'1.) CLM Reference'!$B$5</f>
        <v>8.3251343611134214E-4</v>
      </c>
      <c r="L577" s="53">
        <v>36026.5645</v>
      </c>
      <c r="M577" s="54">
        <f>Table3[[#This Row],[C&amp;I CLM $ Collected]]/'1.) CLM Reference'!$B$4</f>
        <v>3.4161772446794425E-4</v>
      </c>
      <c r="N577" s="53">
        <v>9093.58</v>
      </c>
      <c r="O577" s="54">
        <f>Table3[[#This Row],[C&amp;I Incentive Disbursements]]/'1.) CLM Reference'!$B$5</f>
        <v>6.9339474706762365E-5</v>
      </c>
    </row>
    <row r="578" spans="1:15" s="1" customFormat="1" x14ac:dyDescent="0.35">
      <c r="A578" s="89" t="s">
        <v>188</v>
      </c>
      <c r="B578" s="100">
        <v>9015825000</v>
      </c>
      <c r="C578" s="89" t="s">
        <v>50</v>
      </c>
      <c r="D578" s="56">
        <f>Table3[[#This Row],[Residential CLM $ Collected]]+Table3[[#This Row],[C&amp;I CLM $ Collected]]</f>
        <v>32019.303400000001</v>
      </c>
      <c r="E578" s="57">
        <f>Table3[[#This Row],[CLM $ Collected ]]/'1.) CLM Reference'!$B$4</f>
        <v>3.0361933529789414E-4</v>
      </c>
      <c r="F578" s="56">
        <f>Table3[[#This Row],[Residential Incentive Disbursements]]+Table3[[#This Row],[C&amp;I Incentive Disbursements]]</f>
        <v>83017.84</v>
      </c>
      <c r="G578" s="57">
        <f>Table3[[#This Row],[Incentive Disbursements]]/'1.) CLM Reference'!$B$5</f>
        <v>6.3301949473035311E-4</v>
      </c>
      <c r="H578" s="53">
        <v>30027.335500000001</v>
      </c>
      <c r="I578" s="54">
        <f>Table3[[#This Row],[Residential CLM $ Collected]]/'1.) CLM Reference'!$B$4</f>
        <v>2.8473073044046486E-4</v>
      </c>
      <c r="J578" s="53">
        <v>75142.84</v>
      </c>
      <c r="K578" s="54">
        <f>Table3[[#This Row],[Residential Incentive Disbursements]]/'1.) CLM Reference'!$B$5</f>
        <v>5.7297181677340393E-4</v>
      </c>
      <c r="L578" s="53">
        <v>1991.9679000000001</v>
      </c>
      <c r="M578" s="54">
        <f>Table3[[#This Row],[C&amp;I CLM $ Collected]]/'1.) CLM Reference'!$B$4</f>
        <v>1.8888604857429286E-5</v>
      </c>
      <c r="N578" s="53">
        <v>7875</v>
      </c>
      <c r="O578" s="54">
        <f>Table3[[#This Row],[C&amp;I Incentive Disbursements]]/'1.) CLM Reference'!$B$5</f>
        <v>6.0047677956949141E-5</v>
      </c>
    </row>
    <row r="579" spans="1:15" s="1" customFormat="1" x14ac:dyDescent="0.35">
      <c r="A579" s="89" t="s">
        <v>189</v>
      </c>
      <c r="B579" s="100">
        <v>9009120200</v>
      </c>
      <c r="C579" s="89" t="s">
        <v>50</v>
      </c>
      <c r="D579" s="56">
        <f>Table3[[#This Row],[Residential CLM $ Collected]]+Table3[[#This Row],[C&amp;I CLM $ Collected]]</f>
        <v>95.495400000000004</v>
      </c>
      <c r="E579" s="57">
        <f>Table3[[#This Row],[CLM $ Collected ]]/'1.) CLM Reference'!$B$4</f>
        <v>9.0552406808470796E-7</v>
      </c>
      <c r="F579" s="56">
        <f>Table3[[#This Row],[Residential Incentive Disbursements]]+Table3[[#This Row],[C&amp;I Incentive Disbursements]]</f>
        <v>33628.519999999997</v>
      </c>
      <c r="G579" s="57">
        <f>Table3[[#This Row],[Incentive Disbursements]]/'1.) CLM Reference'!$B$5</f>
        <v>2.5642089385762836E-4</v>
      </c>
      <c r="H579" s="53">
        <v>95.495400000000004</v>
      </c>
      <c r="I579" s="54">
        <f>Table3[[#This Row],[Residential CLM $ Collected]]/'1.) CLM Reference'!$B$4</f>
        <v>9.0552406808470796E-7</v>
      </c>
      <c r="J579" s="53">
        <v>33628.519999999997</v>
      </c>
      <c r="K579" s="54">
        <f>Table3[[#This Row],[Residential Incentive Disbursements]]/'1.) CLM Reference'!$B$5</f>
        <v>2.5642089385762836E-4</v>
      </c>
      <c r="L579" s="53">
        <v>0</v>
      </c>
      <c r="M579" s="54">
        <f>Table3[[#This Row],[C&amp;I CLM $ Collected]]/'1.) CLM Reference'!$B$4</f>
        <v>0</v>
      </c>
      <c r="N579" s="53">
        <v>0</v>
      </c>
      <c r="O579" s="54">
        <f>Table3[[#This Row],[C&amp;I Incentive Disbursements]]/'1.) CLM Reference'!$B$5</f>
        <v>0</v>
      </c>
    </row>
    <row r="580" spans="1:15" s="1" customFormat="1" x14ac:dyDescent="0.35">
      <c r="A580" s="89" t="s">
        <v>189</v>
      </c>
      <c r="B580" s="100">
        <v>9009125300</v>
      </c>
      <c r="C580" s="89" t="s">
        <v>50</v>
      </c>
      <c r="D580" s="56">
        <f>Table3[[#This Row],[Residential CLM $ Collected]]+Table3[[#This Row],[C&amp;I CLM $ Collected]]</f>
        <v>38.790700000000001</v>
      </c>
      <c r="E580" s="57">
        <f>Table3[[#This Row],[CLM $ Collected ]]/'1.) CLM Reference'!$B$4</f>
        <v>3.6782831914263386E-7</v>
      </c>
      <c r="F580" s="56">
        <f>Table3[[#This Row],[Residential Incentive Disbursements]]+Table3[[#This Row],[C&amp;I Incentive Disbursements]]</f>
        <v>0</v>
      </c>
      <c r="G580" s="57">
        <f>Table3[[#This Row],[Incentive Disbursements]]/'1.) CLM Reference'!$B$5</f>
        <v>0</v>
      </c>
      <c r="H580" s="53">
        <v>38.790700000000001</v>
      </c>
      <c r="I580" s="54">
        <f>Table3[[#This Row],[Residential CLM $ Collected]]/'1.) CLM Reference'!$B$4</f>
        <v>3.6782831914263386E-7</v>
      </c>
      <c r="J580" s="53">
        <v>0</v>
      </c>
      <c r="K580" s="54">
        <f>Table3[[#This Row],[Residential Incentive Disbursements]]/'1.) CLM Reference'!$B$5</f>
        <v>0</v>
      </c>
      <c r="L580" s="53">
        <v>0</v>
      </c>
      <c r="M580" s="54">
        <f>Table3[[#This Row],[C&amp;I CLM $ Collected]]/'1.) CLM Reference'!$B$4</f>
        <v>0</v>
      </c>
      <c r="N580" s="53">
        <v>0</v>
      </c>
      <c r="O580" s="54">
        <f>Table3[[#This Row],[C&amp;I Incentive Disbursements]]/'1.) CLM Reference'!$B$5</f>
        <v>0</v>
      </c>
    </row>
    <row r="581" spans="1:15" s="1" customFormat="1" x14ac:dyDescent="0.35">
      <c r="A581" s="89" t="s">
        <v>189</v>
      </c>
      <c r="B581" s="100">
        <v>9009125400</v>
      </c>
      <c r="C581" s="89" t="s">
        <v>50</v>
      </c>
      <c r="D581" s="56">
        <f>Table3[[#This Row],[Residential CLM $ Collected]]+Table3[[#This Row],[C&amp;I CLM $ Collected]]</f>
        <v>945.72140000000002</v>
      </c>
      <c r="E581" s="57">
        <f>Table3[[#This Row],[CLM $ Collected ]]/'1.) CLM Reference'!$B$4</f>
        <v>8.9676936208735221E-6</v>
      </c>
      <c r="F581" s="56">
        <f>Table3[[#This Row],[Residential Incentive Disbursements]]+Table3[[#This Row],[C&amp;I Incentive Disbursements]]</f>
        <v>0</v>
      </c>
      <c r="G581" s="57">
        <f>Table3[[#This Row],[Incentive Disbursements]]/'1.) CLM Reference'!$B$5</f>
        <v>0</v>
      </c>
      <c r="H581" s="53">
        <v>945.72140000000002</v>
      </c>
      <c r="I581" s="54">
        <f>Table3[[#This Row],[Residential CLM $ Collected]]/'1.) CLM Reference'!$B$4</f>
        <v>8.9676936208735221E-6</v>
      </c>
      <c r="J581" s="53">
        <v>0</v>
      </c>
      <c r="K581" s="54">
        <f>Table3[[#This Row],[Residential Incentive Disbursements]]/'1.) CLM Reference'!$B$5</f>
        <v>0</v>
      </c>
      <c r="L581" s="53">
        <v>0</v>
      </c>
      <c r="M581" s="54">
        <f>Table3[[#This Row],[C&amp;I CLM $ Collected]]/'1.) CLM Reference'!$B$4</f>
        <v>0</v>
      </c>
      <c r="N581" s="53">
        <v>0</v>
      </c>
      <c r="O581" s="54">
        <f>Table3[[#This Row],[C&amp;I Incentive Disbursements]]/'1.) CLM Reference'!$B$5</f>
        <v>0</v>
      </c>
    </row>
    <row r="582" spans="1:15" s="1" customFormat="1" x14ac:dyDescent="0.35">
      <c r="A582" s="89" t="s">
        <v>189</v>
      </c>
      <c r="B582" s="100">
        <v>9009130101</v>
      </c>
      <c r="C582" s="89" t="s">
        <v>50</v>
      </c>
      <c r="D582" s="56">
        <f>Table3[[#This Row],[Residential CLM $ Collected]]+Table3[[#This Row],[C&amp;I CLM $ Collected]]</f>
        <v>66638.60183</v>
      </c>
      <c r="E582" s="57">
        <f>Table3[[#This Row],[CLM $ Collected ]]/'1.) CLM Reference'!$B$4</f>
        <v>6.318928222781271E-4</v>
      </c>
      <c r="F582" s="56">
        <f>Table3[[#This Row],[Residential Incentive Disbursements]]+Table3[[#This Row],[C&amp;I Incentive Disbursements]]</f>
        <v>149360.79</v>
      </c>
      <c r="G582" s="57">
        <f>Table3[[#This Row],[Incentive Disbursements]]/'1.) CLM Reference'!$B$5</f>
        <v>1.1388912529924457E-3</v>
      </c>
      <c r="H582" s="53">
        <v>66638.60183</v>
      </c>
      <c r="I582" s="54">
        <f>Table3[[#This Row],[Residential CLM $ Collected]]/'1.) CLM Reference'!$B$4</f>
        <v>6.318928222781271E-4</v>
      </c>
      <c r="J582" s="53">
        <v>149360.79</v>
      </c>
      <c r="K582" s="54">
        <f>Table3[[#This Row],[Residential Incentive Disbursements]]/'1.) CLM Reference'!$B$5</f>
        <v>1.1388912529924457E-3</v>
      </c>
      <c r="L582" s="53">
        <v>0</v>
      </c>
      <c r="M582" s="54">
        <f>Table3[[#This Row],[C&amp;I CLM $ Collected]]/'1.) CLM Reference'!$B$4</f>
        <v>0</v>
      </c>
      <c r="N582" s="53">
        <v>0</v>
      </c>
      <c r="O582" s="54">
        <f>Table3[[#This Row],[C&amp;I Incentive Disbursements]]/'1.) CLM Reference'!$B$5</f>
        <v>0</v>
      </c>
    </row>
    <row r="583" spans="1:15" s="1" customFormat="1" x14ac:dyDescent="0.35">
      <c r="A583" s="89" t="s">
        <v>189</v>
      </c>
      <c r="B583" s="100">
        <v>9009130102</v>
      </c>
      <c r="C583" s="89" t="s">
        <v>50</v>
      </c>
      <c r="D583" s="56">
        <f>Table3[[#This Row],[Residential CLM $ Collected]]+Table3[[#This Row],[C&amp;I CLM $ Collected]]</f>
        <v>186580.42460999999</v>
      </c>
      <c r="E583" s="57">
        <f>Table3[[#This Row],[CLM $ Collected ]]/'1.) CLM Reference'!$B$4</f>
        <v>1.769227262442163E-3</v>
      </c>
      <c r="F583" s="56">
        <f>Table3[[#This Row],[Residential Incentive Disbursements]]+Table3[[#This Row],[C&amp;I Incentive Disbursements]]</f>
        <v>216033.45</v>
      </c>
      <c r="G583" s="57">
        <f>Table3[[#This Row],[Incentive Disbursements]]/'1.) CLM Reference'!$B$5</f>
        <v>1.647277083622689E-3</v>
      </c>
      <c r="H583" s="53">
        <v>113775.1795</v>
      </c>
      <c r="I583" s="54">
        <f>Table3[[#This Row],[Residential CLM $ Collected]]/'1.) CLM Reference'!$B$4</f>
        <v>1.0788599596201268E-3</v>
      </c>
      <c r="J583" s="53">
        <v>158593.85</v>
      </c>
      <c r="K583" s="54">
        <f>Table3[[#This Row],[Residential Incentive Disbursements]]/'1.) CLM Reference'!$B$5</f>
        <v>1.2092942769209778E-3</v>
      </c>
      <c r="L583" s="53">
        <v>72805.245110000003</v>
      </c>
      <c r="M583" s="54">
        <f>Table3[[#This Row],[C&amp;I CLM $ Collected]]/'1.) CLM Reference'!$B$4</f>
        <v>6.9036730282203633E-4</v>
      </c>
      <c r="N583" s="53">
        <v>57439.6</v>
      </c>
      <c r="O583" s="54">
        <f>Table3[[#This Row],[C&amp;I Incentive Disbursements]]/'1.) CLM Reference'!$B$5</f>
        <v>4.3798280670171125E-4</v>
      </c>
    </row>
    <row r="584" spans="1:15" s="1" customFormat="1" x14ac:dyDescent="0.35">
      <c r="A584" s="89" t="s">
        <v>189</v>
      </c>
      <c r="B584" s="100">
        <v>9009130200</v>
      </c>
      <c r="C584" s="89" t="s">
        <v>50</v>
      </c>
      <c r="D584" s="56">
        <f>Table3[[#This Row],[Residential CLM $ Collected]]+Table3[[#This Row],[C&amp;I CLM $ Collected]]</f>
        <v>115032.68029</v>
      </c>
      <c r="E584" s="57">
        <f>Table3[[#This Row],[CLM $ Collected ]]/'1.) CLM Reference'!$B$4</f>
        <v>1.090784065189406E-3</v>
      </c>
      <c r="F584" s="56">
        <f>Table3[[#This Row],[Residential Incentive Disbursements]]+Table3[[#This Row],[C&amp;I Incentive Disbursements]]</f>
        <v>175016.71</v>
      </c>
      <c r="G584" s="57">
        <f>Table3[[#This Row],[Incentive Disbursements]]/'1.) CLM Reference'!$B$5</f>
        <v>1.3345202589415568E-3</v>
      </c>
      <c r="H584" s="53">
        <v>114918.14199</v>
      </c>
      <c r="I584" s="54">
        <f>Table3[[#This Row],[Residential CLM $ Collected]]/'1.) CLM Reference'!$B$4</f>
        <v>1.0896979690280463E-3</v>
      </c>
      <c r="J584" s="53">
        <v>175016.71</v>
      </c>
      <c r="K584" s="54">
        <f>Table3[[#This Row],[Residential Incentive Disbursements]]/'1.) CLM Reference'!$B$5</f>
        <v>1.3345202589415568E-3</v>
      </c>
      <c r="L584" s="53">
        <v>114.53830000000001</v>
      </c>
      <c r="M584" s="54">
        <f>Table3[[#This Row],[C&amp;I CLM $ Collected]]/'1.) CLM Reference'!$B$4</f>
        <v>1.086096161359675E-6</v>
      </c>
      <c r="N584" s="53">
        <v>0</v>
      </c>
      <c r="O584" s="54">
        <f>Table3[[#This Row],[C&amp;I Incentive Disbursements]]/'1.) CLM Reference'!$B$5</f>
        <v>0</v>
      </c>
    </row>
    <row r="585" spans="1:15" s="1" customFormat="1" x14ac:dyDescent="0.35">
      <c r="A585" s="89" t="s">
        <v>190</v>
      </c>
      <c r="B585" s="100">
        <v>9005262100</v>
      </c>
      <c r="C585" s="89" t="s">
        <v>50</v>
      </c>
      <c r="D585" s="56">
        <f>Table3[[#This Row],[Residential CLM $ Collected]]+Table3[[#This Row],[C&amp;I CLM $ Collected]]</f>
        <v>108959.85284000001</v>
      </c>
      <c r="E585" s="57">
        <f>Table3[[#This Row],[CLM $ Collected ]]/'1.) CLM Reference'!$B$4</f>
        <v>1.0331991823856218E-3</v>
      </c>
      <c r="F585" s="56">
        <f>Table3[[#This Row],[Residential Incentive Disbursements]]+Table3[[#This Row],[C&amp;I Incentive Disbursements]]</f>
        <v>113587.68999999999</v>
      </c>
      <c r="G585" s="57">
        <f>Table3[[#This Row],[Incentive Disbursements]]/'1.) CLM Reference'!$B$5</f>
        <v>8.6611771796746306E-4</v>
      </c>
      <c r="H585" s="53">
        <v>92043.079640000011</v>
      </c>
      <c r="I585" s="54">
        <f>Table3[[#This Row],[Residential CLM $ Collected]]/'1.) CLM Reference'!$B$4</f>
        <v>8.7278784019604672E-4</v>
      </c>
      <c r="J585" s="53">
        <v>101820.93</v>
      </c>
      <c r="K585" s="54">
        <f>Table3[[#This Row],[Residential Incentive Disbursements]]/'1.) CLM Reference'!$B$5</f>
        <v>7.7639497319581725E-4</v>
      </c>
      <c r="L585" s="53">
        <v>16916.7732</v>
      </c>
      <c r="M585" s="54">
        <f>Table3[[#This Row],[C&amp;I CLM $ Collected]]/'1.) CLM Reference'!$B$4</f>
        <v>1.6041134218957521E-4</v>
      </c>
      <c r="N585" s="53">
        <v>11766.76</v>
      </c>
      <c r="O585" s="54">
        <f>Table3[[#This Row],[C&amp;I Incentive Disbursements]]/'1.) CLM Reference'!$B$5</f>
        <v>8.9722744771645823E-5</v>
      </c>
    </row>
    <row r="586" spans="1:15" s="1" customFormat="1" x14ac:dyDescent="0.35">
      <c r="A586" s="89" t="s">
        <v>190</v>
      </c>
      <c r="B586" s="100">
        <v>9005266100</v>
      </c>
      <c r="C586" s="89" t="s">
        <v>50</v>
      </c>
      <c r="D586" s="56">
        <f>Table3[[#This Row],[Residential CLM $ Collected]]+Table3[[#This Row],[C&amp;I CLM $ Collected]]</f>
        <v>468.41399999999999</v>
      </c>
      <c r="E586" s="57">
        <f>Table3[[#This Row],[CLM $ Collected ]]/'1.) CLM Reference'!$B$4</f>
        <v>4.4416814928031121E-6</v>
      </c>
      <c r="F586" s="56">
        <f>Table3[[#This Row],[Residential Incentive Disbursements]]+Table3[[#This Row],[C&amp;I Incentive Disbursements]]</f>
        <v>0</v>
      </c>
      <c r="G586" s="57">
        <f>Table3[[#This Row],[Incentive Disbursements]]/'1.) CLM Reference'!$B$5</f>
        <v>0</v>
      </c>
      <c r="H586" s="53">
        <v>468.41399999999999</v>
      </c>
      <c r="I586" s="54">
        <f>Table3[[#This Row],[Residential CLM $ Collected]]/'1.) CLM Reference'!$B$4</f>
        <v>4.4416814928031121E-6</v>
      </c>
      <c r="J586" s="53">
        <v>0</v>
      </c>
      <c r="K586" s="54">
        <f>Table3[[#This Row],[Residential Incentive Disbursements]]/'1.) CLM Reference'!$B$5</f>
        <v>0</v>
      </c>
      <c r="L586" s="53">
        <v>0</v>
      </c>
      <c r="M586" s="54">
        <f>Table3[[#This Row],[C&amp;I CLM $ Collected]]/'1.) CLM Reference'!$B$4</f>
        <v>0</v>
      </c>
      <c r="N586" s="53">
        <v>0</v>
      </c>
      <c r="O586" s="54">
        <f>Table3[[#This Row],[C&amp;I Incentive Disbursements]]/'1.) CLM Reference'!$B$5</f>
        <v>0</v>
      </c>
    </row>
    <row r="587" spans="1:15" s="1" customFormat="1" x14ac:dyDescent="0.35">
      <c r="A587" s="89" t="s">
        <v>191</v>
      </c>
      <c r="B587" s="100">
        <v>9001220200</v>
      </c>
      <c r="C587" s="89" t="s">
        <v>50</v>
      </c>
      <c r="D587" s="56">
        <f>Table3[[#This Row],[Residential CLM $ Collected]]+Table3[[#This Row],[C&amp;I CLM $ Collected]]</f>
        <v>32.785800000000002</v>
      </c>
      <c r="E587" s="57">
        <f>Table3[[#This Row],[CLM $ Collected ]]/'1.) CLM Reference'!$B$4</f>
        <v>3.1088755051459672E-7</v>
      </c>
      <c r="F587" s="56">
        <f>Table3[[#This Row],[Residential Incentive Disbursements]]+Table3[[#This Row],[C&amp;I Incentive Disbursements]]</f>
        <v>17294.439999999999</v>
      </c>
      <c r="G587" s="57">
        <f>Table3[[#This Row],[Incentive Disbursements]]/'1.) CLM Reference'!$B$5</f>
        <v>1.3187186838930533E-4</v>
      </c>
      <c r="H587" s="53">
        <v>32.785800000000002</v>
      </c>
      <c r="I587" s="54">
        <f>Table3[[#This Row],[Residential CLM $ Collected]]/'1.) CLM Reference'!$B$4</f>
        <v>3.1088755051459672E-7</v>
      </c>
      <c r="J587" s="53">
        <v>17294.439999999999</v>
      </c>
      <c r="K587" s="54">
        <f>Table3[[#This Row],[Residential Incentive Disbursements]]/'1.) CLM Reference'!$B$5</f>
        <v>1.3187186838930533E-4</v>
      </c>
      <c r="L587" s="53">
        <v>0</v>
      </c>
      <c r="M587" s="54">
        <f>Table3[[#This Row],[C&amp;I CLM $ Collected]]/'1.) CLM Reference'!$B$4</f>
        <v>0</v>
      </c>
      <c r="N587" s="53">
        <v>0</v>
      </c>
      <c r="O587" s="54">
        <f>Table3[[#This Row],[C&amp;I Incentive Disbursements]]/'1.) CLM Reference'!$B$5</f>
        <v>0</v>
      </c>
    </row>
    <row r="588" spans="1:15" s="1" customFormat="1" x14ac:dyDescent="0.35">
      <c r="A588" s="89" t="s">
        <v>191</v>
      </c>
      <c r="B588" s="100">
        <v>9001220300</v>
      </c>
      <c r="C588" s="89" t="s">
        <v>50</v>
      </c>
      <c r="D588" s="56">
        <f>Table3[[#This Row],[Residential CLM $ Collected]]+Table3[[#This Row],[C&amp;I CLM $ Collected]]</f>
        <v>753.68650000000002</v>
      </c>
      <c r="E588" s="57">
        <f>Table3[[#This Row],[CLM $ Collected ]]/'1.) CLM Reference'!$B$4</f>
        <v>7.146744927405144E-6</v>
      </c>
      <c r="F588" s="56">
        <f>Table3[[#This Row],[Residential Incentive Disbursements]]+Table3[[#This Row],[C&amp;I Incentive Disbursements]]</f>
        <v>0</v>
      </c>
      <c r="G588" s="57">
        <f>Table3[[#This Row],[Incentive Disbursements]]/'1.) CLM Reference'!$B$5</f>
        <v>0</v>
      </c>
      <c r="H588" s="53">
        <v>753.68650000000002</v>
      </c>
      <c r="I588" s="54">
        <f>Table3[[#This Row],[Residential CLM $ Collected]]/'1.) CLM Reference'!$B$4</f>
        <v>7.146744927405144E-6</v>
      </c>
      <c r="J588" s="53">
        <v>0</v>
      </c>
      <c r="K588" s="54">
        <f>Table3[[#This Row],[Residential Incentive Disbursements]]/'1.) CLM Reference'!$B$5</f>
        <v>0</v>
      </c>
      <c r="L588" s="53">
        <v>0</v>
      </c>
      <c r="M588" s="54">
        <f>Table3[[#This Row],[C&amp;I CLM $ Collected]]/'1.) CLM Reference'!$B$4</f>
        <v>0</v>
      </c>
      <c r="N588" s="53">
        <v>0</v>
      </c>
      <c r="O588" s="54">
        <f>Table3[[#This Row],[C&amp;I Incentive Disbursements]]/'1.) CLM Reference'!$B$5</f>
        <v>0</v>
      </c>
    </row>
    <row r="589" spans="1:15" s="1" customFormat="1" x14ac:dyDescent="0.35">
      <c r="A589" s="89" t="s">
        <v>191</v>
      </c>
      <c r="B589" s="100">
        <v>9001257100</v>
      </c>
      <c r="C589" s="89" t="s">
        <v>50</v>
      </c>
      <c r="D589" s="56">
        <f>Table3[[#This Row],[Residential CLM $ Collected]]+Table3[[#This Row],[C&amp;I CLM $ Collected]]</f>
        <v>121196.49814000001</v>
      </c>
      <c r="E589" s="57">
        <f>Table3[[#This Row],[CLM $ Collected ]]/'1.) CLM Reference'!$B$4</f>
        <v>1.1492317539206448E-3</v>
      </c>
      <c r="F589" s="56">
        <f>Table3[[#This Row],[Residential Incentive Disbursements]]+Table3[[#This Row],[C&amp;I Incentive Disbursements]]</f>
        <v>135363.29999999999</v>
      </c>
      <c r="G589" s="57">
        <f>Table3[[#This Row],[Incentive Disbursements]]/'1.) CLM Reference'!$B$5</f>
        <v>1.0321589645193516E-3</v>
      </c>
      <c r="H589" s="53">
        <v>112357.86304000001</v>
      </c>
      <c r="I589" s="54">
        <f>Table3[[#This Row],[Residential CLM $ Collected]]/'1.) CLM Reference'!$B$4</f>
        <v>1.0654204204735018E-3</v>
      </c>
      <c r="J589" s="53">
        <v>119363.29</v>
      </c>
      <c r="K589" s="54">
        <f>Table3[[#This Row],[Residential Incentive Disbursements]]/'1.) CLM Reference'!$B$5</f>
        <v>9.1015725686373686E-4</v>
      </c>
      <c r="L589" s="53">
        <v>8838.6350999999995</v>
      </c>
      <c r="M589" s="54">
        <f>Table3[[#This Row],[C&amp;I CLM $ Collected]]/'1.) CLM Reference'!$B$4</f>
        <v>8.3811333447142877E-5</v>
      </c>
      <c r="N589" s="53">
        <v>16000.01</v>
      </c>
      <c r="O589" s="54">
        <f>Table3[[#This Row],[C&amp;I Incentive Disbursements]]/'1.) CLM Reference'!$B$5</f>
        <v>1.2200170765561472E-4</v>
      </c>
    </row>
    <row r="590" spans="1:15" s="1" customFormat="1" x14ac:dyDescent="0.35">
      <c r="A590" s="89" t="s">
        <v>192</v>
      </c>
      <c r="B590" s="100">
        <v>9003462201</v>
      </c>
      <c r="C590" s="89" t="s">
        <v>50</v>
      </c>
      <c r="D590" s="56">
        <f>Table3[[#This Row],[Residential CLM $ Collected]]+Table3[[#This Row],[C&amp;I CLM $ Collected]]</f>
        <v>14.9513</v>
      </c>
      <c r="E590" s="57">
        <f>Table3[[#This Row],[CLM $ Collected ]]/'1.) CLM Reference'!$B$4</f>
        <v>1.4177397025568659E-7</v>
      </c>
      <c r="F590" s="56">
        <f>Table3[[#This Row],[Residential Incentive Disbursements]]+Table3[[#This Row],[C&amp;I Incentive Disbursements]]</f>
        <v>187735.48</v>
      </c>
      <c r="G590" s="57">
        <f>Table3[[#This Row],[Incentive Disbursements]]/'1.) CLM Reference'!$B$5</f>
        <v>1.4315021770327958E-3</v>
      </c>
      <c r="H590" s="53">
        <v>14.9513</v>
      </c>
      <c r="I590" s="54">
        <f>Table3[[#This Row],[Residential CLM $ Collected]]/'1.) CLM Reference'!$B$4</f>
        <v>1.4177397025568659E-7</v>
      </c>
      <c r="J590" s="53">
        <v>187735.48</v>
      </c>
      <c r="K590" s="54">
        <f>Table3[[#This Row],[Residential Incentive Disbursements]]/'1.) CLM Reference'!$B$5</f>
        <v>1.4315021770327958E-3</v>
      </c>
      <c r="L590" s="53">
        <v>0</v>
      </c>
      <c r="M590" s="54">
        <f>Table3[[#This Row],[C&amp;I CLM $ Collected]]/'1.) CLM Reference'!$B$4</f>
        <v>0</v>
      </c>
      <c r="N590" s="53">
        <v>0</v>
      </c>
      <c r="O590" s="54">
        <f>Table3[[#This Row],[C&amp;I Incentive Disbursements]]/'1.) CLM Reference'!$B$5</f>
        <v>0</v>
      </c>
    </row>
    <row r="591" spans="1:15" s="1" customFormat="1" x14ac:dyDescent="0.35">
      <c r="A591" s="89" t="s">
        <v>192</v>
      </c>
      <c r="B591" s="100">
        <v>9003466101</v>
      </c>
      <c r="C591" s="89" t="s">
        <v>50</v>
      </c>
      <c r="D591" s="56">
        <f>Table3[[#This Row],[Residential CLM $ Collected]]+Table3[[#This Row],[C&amp;I CLM $ Collected]]</f>
        <v>37595.931600000004</v>
      </c>
      <c r="E591" s="57">
        <f>Table3[[#This Row],[CLM $ Collected ]]/'1.) CLM Reference'!$B$4</f>
        <v>3.5649906619445988E-4</v>
      </c>
      <c r="F591" s="56">
        <f>Table3[[#This Row],[Residential Incentive Disbursements]]+Table3[[#This Row],[C&amp;I Incentive Disbursements]]</f>
        <v>40360.76</v>
      </c>
      <c r="G591" s="57">
        <f>Table3[[#This Row],[Incentive Disbursements]]/'1.) CLM Reference'!$B$5</f>
        <v>3.0775491029558282E-4</v>
      </c>
      <c r="H591" s="53">
        <v>37595.931600000004</v>
      </c>
      <c r="I591" s="54">
        <f>Table3[[#This Row],[Residential CLM $ Collected]]/'1.) CLM Reference'!$B$4</f>
        <v>3.5649906619445988E-4</v>
      </c>
      <c r="J591" s="53">
        <v>40360.76</v>
      </c>
      <c r="K591" s="54">
        <f>Table3[[#This Row],[Residential Incentive Disbursements]]/'1.) CLM Reference'!$B$5</f>
        <v>3.0775491029558282E-4</v>
      </c>
      <c r="L591" s="53">
        <v>0</v>
      </c>
      <c r="M591" s="54">
        <f>Table3[[#This Row],[C&amp;I CLM $ Collected]]/'1.) CLM Reference'!$B$4</f>
        <v>0</v>
      </c>
      <c r="N591" s="53">
        <v>0</v>
      </c>
      <c r="O591" s="54">
        <f>Table3[[#This Row],[C&amp;I Incentive Disbursements]]/'1.) CLM Reference'!$B$5</f>
        <v>0</v>
      </c>
    </row>
    <row r="592" spans="1:15" s="1" customFormat="1" x14ac:dyDescent="0.35">
      <c r="A592" s="89" t="s">
        <v>192</v>
      </c>
      <c r="B592" s="100">
        <v>9003466102</v>
      </c>
      <c r="C592" s="89" t="s">
        <v>50</v>
      </c>
      <c r="D592" s="56">
        <f>Table3[[#This Row],[Residential CLM $ Collected]]+Table3[[#This Row],[C&amp;I CLM $ Collected]]</f>
        <v>38258.282139999996</v>
      </c>
      <c r="E592" s="57">
        <f>Table3[[#This Row],[CLM $ Collected ]]/'1.) CLM Reference'!$B$4</f>
        <v>3.6277972846174078E-4</v>
      </c>
      <c r="F592" s="56">
        <f>Table3[[#This Row],[Residential Incentive Disbursements]]+Table3[[#This Row],[C&amp;I Incentive Disbursements]]</f>
        <v>48319.63</v>
      </c>
      <c r="G592" s="57">
        <f>Table3[[#This Row],[Incentive Disbursements]]/'1.) CLM Reference'!$B$5</f>
        <v>3.6844210555415089E-4</v>
      </c>
      <c r="H592" s="53">
        <v>38258.282139999996</v>
      </c>
      <c r="I592" s="54">
        <f>Table3[[#This Row],[Residential CLM $ Collected]]/'1.) CLM Reference'!$B$4</f>
        <v>3.6277972846174078E-4</v>
      </c>
      <c r="J592" s="53">
        <v>48319.63</v>
      </c>
      <c r="K592" s="54">
        <f>Table3[[#This Row],[Residential Incentive Disbursements]]/'1.) CLM Reference'!$B$5</f>
        <v>3.6844210555415089E-4</v>
      </c>
      <c r="L592" s="53">
        <v>0</v>
      </c>
      <c r="M592" s="54">
        <f>Table3[[#This Row],[C&amp;I CLM $ Collected]]/'1.) CLM Reference'!$B$4</f>
        <v>0</v>
      </c>
      <c r="N592" s="53">
        <v>0</v>
      </c>
      <c r="O592" s="54">
        <f>Table3[[#This Row],[C&amp;I Incentive Disbursements]]/'1.) CLM Reference'!$B$5</f>
        <v>0</v>
      </c>
    </row>
    <row r="593" spans="1:15" s="1" customFormat="1" x14ac:dyDescent="0.35">
      <c r="A593" s="89" t="s">
        <v>192</v>
      </c>
      <c r="B593" s="100">
        <v>9003466201</v>
      </c>
      <c r="C593" s="89" t="s">
        <v>50</v>
      </c>
      <c r="D593" s="56">
        <f>Table3[[#This Row],[Residential CLM $ Collected]]+Table3[[#This Row],[C&amp;I CLM $ Collected]]</f>
        <v>36481.627800000002</v>
      </c>
      <c r="E593" s="57">
        <f>Table3[[#This Row],[CLM $ Collected ]]/'1.) CLM Reference'!$B$4</f>
        <v>3.4593280949457431E-4</v>
      </c>
      <c r="F593" s="56">
        <f>Table3[[#This Row],[Residential Incentive Disbursements]]+Table3[[#This Row],[C&amp;I Incentive Disbursements]]</f>
        <v>20053.63</v>
      </c>
      <c r="G593" s="57">
        <f>Table3[[#This Row],[Incentive Disbursements]]/'1.) CLM Reference'!$B$5</f>
        <v>1.5291097347400813E-4</v>
      </c>
      <c r="H593" s="53">
        <v>36481.627800000002</v>
      </c>
      <c r="I593" s="54">
        <f>Table3[[#This Row],[Residential CLM $ Collected]]/'1.) CLM Reference'!$B$4</f>
        <v>3.4593280949457431E-4</v>
      </c>
      <c r="J593" s="53">
        <v>20053.63</v>
      </c>
      <c r="K593" s="54">
        <f>Table3[[#This Row],[Residential Incentive Disbursements]]/'1.) CLM Reference'!$B$5</f>
        <v>1.5291097347400813E-4</v>
      </c>
      <c r="L593" s="53">
        <v>0</v>
      </c>
      <c r="M593" s="54">
        <f>Table3[[#This Row],[C&amp;I CLM $ Collected]]/'1.) CLM Reference'!$B$4</f>
        <v>0</v>
      </c>
      <c r="N593" s="53">
        <v>0</v>
      </c>
      <c r="O593" s="54">
        <f>Table3[[#This Row],[C&amp;I Incentive Disbursements]]/'1.) CLM Reference'!$B$5</f>
        <v>0</v>
      </c>
    </row>
    <row r="594" spans="1:15" s="1" customFormat="1" x14ac:dyDescent="0.35">
      <c r="A594" s="89" t="s">
        <v>192</v>
      </c>
      <c r="B594" s="100">
        <v>9003466202</v>
      </c>
      <c r="C594" s="89" t="s">
        <v>50</v>
      </c>
      <c r="D594" s="56">
        <f>Table3[[#This Row],[Residential CLM $ Collected]]+Table3[[#This Row],[C&amp;I CLM $ Collected]]</f>
        <v>29489.666400000002</v>
      </c>
      <c r="E594" s="57">
        <f>Table3[[#This Row],[CLM $ Collected ]]/'1.) CLM Reference'!$B$4</f>
        <v>2.7963234548458797E-4</v>
      </c>
      <c r="F594" s="56">
        <f>Table3[[#This Row],[Residential Incentive Disbursements]]+Table3[[#This Row],[C&amp;I Incentive Disbursements]]</f>
        <v>41957.86</v>
      </c>
      <c r="G594" s="57">
        <f>Table3[[#This Row],[Incentive Disbursements]]/'1.) CLM Reference'!$B$5</f>
        <v>3.1993296064035024E-4</v>
      </c>
      <c r="H594" s="53">
        <v>29489.666400000002</v>
      </c>
      <c r="I594" s="54">
        <f>Table3[[#This Row],[Residential CLM $ Collected]]/'1.) CLM Reference'!$B$4</f>
        <v>2.7963234548458797E-4</v>
      </c>
      <c r="J594" s="53">
        <v>41957.86</v>
      </c>
      <c r="K594" s="54">
        <f>Table3[[#This Row],[Residential Incentive Disbursements]]/'1.) CLM Reference'!$B$5</f>
        <v>3.1993296064035024E-4</v>
      </c>
      <c r="L594" s="53">
        <v>0</v>
      </c>
      <c r="M594" s="54">
        <f>Table3[[#This Row],[C&amp;I CLM $ Collected]]/'1.) CLM Reference'!$B$4</f>
        <v>0</v>
      </c>
      <c r="N594" s="53">
        <v>0</v>
      </c>
      <c r="O594" s="54">
        <f>Table3[[#This Row],[C&amp;I Incentive Disbursements]]/'1.) CLM Reference'!$B$5</f>
        <v>0</v>
      </c>
    </row>
    <row r="595" spans="1:15" s="1" customFormat="1" x14ac:dyDescent="0.35">
      <c r="A595" s="89" t="s">
        <v>192</v>
      </c>
      <c r="B595" s="100">
        <v>9003466300</v>
      </c>
      <c r="C595" s="89" t="s">
        <v>50</v>
      </c>
      <c r="D595" s="56">
        <f>Table3[[#This Row],[Residential CLM $ Collected]]+Table3[[#This Row],[C&amp;I CLM $ Collected]]</f>
        <v>456518.00849000004</v>
      </c>
      <c r="E595" s="57">
        <f>Table3[[#This Row],[CLM $ Collected ]]/'1.) CLM Reference'!$B$4</f>
        <v>4.3288791313696165E-3</v>
      </c>
      <c r="F595" s="56">
        <f>Table3[[#This Row],[Residential Incentive Disbursements]]+Table3[[#This Row],[C&amp;I Incentive Disbursements]]</f>
        <v>470255.08999999997</v>
      </c>
      <c r="G595" s="57">
        <f>Table3[[#This Row],[Incentive Disbursements]]/'1.) CLM Reference'!$B$5</f>
        <v>3.5857430097696679E-3</v>
      </c>
      <c r="H595" s="53">
        <v>331426.71101000003</v>
      </c>
      <c r="I595" s="54">
        <f>Table3[[#This Row],[Residential CLM $ Collected]]/'1.) CLM Reference'!$B$4</f>
        <v>3.1427153938902823E-3</v>
      </c>
      <c r="J595" s="53">
        <v>408532.1</v>
      </c>
      <c r="K595" s="54">
        <f>Table3[[#This Row],[Residential Incentive Disbursements]]/'1.) CLM Reference'!$B$5</f>
        <v>3.1150989175715736E-3</v>
      </c>
      <c r="L595" s="53">
        <v>125091.29748000001</v>
      </c>
      <c r="M595" s="54">
        <f>Table3[[#This Row],[C&amp;I CLM $ Collected]]/'1.) CLM Reference'!$B$4</f>
        <v>1.1861637374793337E-3</v>
      </c>
      <c r="N595" s="53">
        <v>61722.99</v>
      </c>
      <c r="O595" s="54">
        <f>Table3[[#This Row],[C&amp;I Incentive Disbursements]]/'1.) CLM Reference'!$B$5</f>
        <v>4.7064409219809425E-4</v>
      </c>
    </row>
    <row r="596" spans="1:15" s="1" customFormat="1" x14ac:dyDescent="0.35">
      <c r="A596" s="89" t="s">
        <v>192</v>
      </c>
      <c r="B596" s="100">
        <v>9003466400</v>
      </c>
      <c r="C596" s="89" t="s">
        <v>50</v>
      </c>
      <c r="D596" s="56">
        <f>Table3[[#This Row],[Residential CLM $ Collected]]+Table3[[#This Row],[C&amp;I CLM $ Collected]]</f>
        <v>23404.174599999998</v>
      </c>
      <c r="E596" s="57">
        <f>Table3[[#This Row],[CLM $ Collected ]]/'1.) CLM Reference'!$B$4</f>
        <v>2.2192737444899743E-4</v>
      </c>
      <c r="F596" s="56">
        <f>Table3[[#This Row],[Residential Incentive Disbursements]]+Table3[[#This Row],[C&amp;I Incentive Disbursements]]</f>
        <v>22597.97</v>
      </c>
      <c r="G596" s="57">
        <f>Table3[[#This Row],[Incentive Disbursements]]/'1.) CLM Reference'!$B$5</f>
        <v>1.723118254020061E-4</v>
      </c>
      <c r="H596" s="53">
        <v>23404.174599999998</v>
      </c>
      <c r="I596" s="54">
        <f>Table3[[#This Row],[Residential CLM $ Collected]]/'1.) CLM Reference'!$B$4</f>
        <v>2.2192737444899743E-4</v>
      </c>
      <c r="J596" s="53">
        <v>22597.97</v>
      </c>
      <c r="K596" s="54">
        <f>Table3[[#This Row],[Residential Incentive Disbursements]]/'1.) CLM Reference'!$B$5</f>
        <v>1.723118254020061E-4</v>
      </c>
      <c r="L596" s="53">
        <v>0</v>
      </c>
      <c r="M596" s="54">
        <f>Table3[[#This Row],[C&amp;I CLM $ Collected]]/'1.) CLM Reference'!$B$4</f>
        <v>0</v>
      </c>
      <c r="N596" s="53">
        <v>0</v>
      </c>
      <c r="O596" s="54">
        <f>Table3[[#This Row],[C&amp;I Incentive Disbursements]]/'1.) CLM Reference'!$B$5</f>
        <v>0</v>
      </c>
    </row>
    <row r="597" spans="1:15" s="1" customFormat="1" x14ac:dyDescent="0.35">
      <c r="A597" s="89" t="s">
        <v>193</v>
      </c>
      <c r="B597" s="100">
        <v>9013538201</v>
      </c>
      <c r="C597" s="89" t="s">
        <v>50</v>
      </c>
      <c r="D597" s="56">
        <f>Table3[[#This Row],[Residential CLM $ Collected]]+Table3[[#This Row],[C&amp;I CLM $ Collected]]</f>
        <v>80017.999739999999</v>
      </c>
      <c r="E597" s="57">
        <f>Table3[[#This Row],[CLM $ Collected ]]/'1.) CLM Reference'!$B$4</f>
        <v>7.587614130582824E-4</v>
      </c>
      <c r="F597" s="56">
        <f>Table3[[#This Row],[Residential Incentive Disbursements]]+Table3[[#This Row],[C&amp;I Incentive Disbursements]]</f>
        <v>100179.7</v>
      </c>
      <c r="G597" s="57">
        <f>Table3[[#This Row],[Incentive Disbursements]]/'1.) CLM Reference'!$B$5</f>
        <v>7.6388042710143211E-4</v>
      </c>
      <c r="H597" s="53">
        <v>80017.999739999999</v>
      </c>
      <c r="I597" s="54">
        <f>Table3[[#This Row],[Residential CLM $ Collected]]/'1.) CLM Reference'!$B$4</f>
        <v>7.587614130582824E-4</v>
      </c>
      <c r="J597" s="53">
        <v>100179.7</v>
      </c>
      <c r="K597" s="54">
        <f>Table3[[#This Row],[Residential Incentive Disbursements]]/'1.) CLM Reference'!$B$5</f>
        <v>7.6388042710143211E-4</v>
      </c>
      <c r="L597" s="53">
        <v>0</v>
      </c>
      <c r="M597" s="54">
        <f>Table3[[#This Row],[C&amp;I CLM $ Collected]]/'1.) CLM Reference'!$B$4</f>
        <v>0</v>
      </c>
      <c r="N597" s="53">
        <v>0</v>
      </c>
      <c r="O597" s="54">
        <f>Table3[[#This Row],[C&amp;I Incentive Disbursements]]/'1.) CLM Reference'!$B$5</f>
        <v>0</v>
      </c>
    </row>
    <row r="598" spans="1:15" s="1" customFormat="1" x14ac:dyDescent="0.35">
      <c r="A598" s="89" t="s">
        <v>193</v>
      </c>
      <c r="B598" s="100">
        <v>9013538202</v>
      </c>
      <c r="C598" s="89" t="s">
        <v>50</v>
      </c>
      <c r="D598" s="56">
        <f>Table3[[#This Row],[Residential CLM $ Collected]]+Table3[[#This Row],[C&amp;I CLM $ Collected]]</f>
        <v>119119.4451</v>
      </c>
      <c r="E598" s="57">
        <f>Table3[[#This Row],[CLM $ Collected ]]/'1.) CLM Reference'!$B$4</f>
        <v>1.1295363390796313E-3</v>
      </c>
      <c r="F598" s="56">
        <f>Table3[[#This Row],[Residential Incentive Disbursements]]+Table3[[#This Row],[C&amp;I Incentive Disbursements]]</f>
        <v>186935.39</v>
      </c>
      <c r="G598" s="57">
        <f>Table3[[#This Row],[Incentive Disbursements]]/'1.) CLM Reference'!$B$5</f>
        <v>1.4254014092033895E-3</v>
      </c>
      <c r="H598" s="53">
        <v>112070.1112</v>
      </c>
      <c r="I598" s="54">
        <f>Table3[[#This Row],[Residential CLM $ Collected]]/'1.) CLM Reference'!$B$4</f>
        <v>1.0626918469845625E-3</v>
      </c>
      <c r="J598" s="53">
        <v>158012.81</v>
      </c>
      <c r="K598" s="54">
        <f>Table3[[#This Row],[Residential Incentive Disbursements]]/'1.) CLM Reference'!$B$5</f>
        <v>1.2048637876765197E-3</v>
      </c>
      <c r="L598" s="53">
        <v>7049.3338999999996</v>
      </c>
      <c r="M598" s="54">
        <f>Table3[[#This Row],[C&amp;I CLM $ Collected]]/'1.) CLM Reference'!$B$4</f>
        <v>6.6844492095068862E-5</v>
      </c>
      <c r="N598" s="53">
        <v>28922.58</v>
      </c>
      <c r="O598" s="54">
        <f>Table3[[#This Row],[C&amp;I Incentive Disbursements]]/'1.) CLM Reference'!$B$5</f>
        <v>2.2053762152686961E-4</v>
      </c>
    </row>
    <row r="599" spans="1:15" s="1" customFormat="1" x14ac:dyDescent="0.35">
      <c r="A599" s="89" t="s">
        <v>193</v>
      </c>
      <c r="B599" s="100">
        <v>9013890202</v>
      </c>
      <c r="C599" s="89" t="s">
        <v>50</v>
      </c>
      <c r="D599" s="56">
        <f>Table3[[#This Row],[Residential CLM $ Collected]]+Table3[[#This Row],[C&amp;I CLM $ Collected]]</f>
        <v>806.84921000000008</v>
      </c>
      <c r="E599" s="57">
        <f>Table3[[#This Row],[CLM $ Collected ]]/'1.) CLM Reference'!$B$4</f>
        <v>7.6508541664848025E-6</v>
      </c>
      <c r="F599" s="56">
        <f>Table3[[#This Row],[Residential Incentive Disbursements]]+Table3[[#This Row],[C&amp;I Incentive Disbursements]]</f>
        <v>0</v>
      </c>
      <c r="G599" s="57">
        <f>Table3[[#This Row],[Incentive Disbursements]]/'1.) CLM Reference'!$B$5</f>
        <v>0</v>
      </c>
      <c r="H599" s="53">
        <v>806.84921000000008</v>
      </c>
      <c r="I599" s="54">
        <f>Table3[[#This Row],[Residential CLM $ Collected]]/'1.) CLM Reference'!$B$4</f>
        <v>7.6508541664848025E-6</v>
      </c>
      <c r="J599" s="53">
        <v>0</v>
      </c>
      <c r="K599" s="54">
        <f>Table3[[#This Row],[Residential Incentive Disbursements]]/'1.) CLM Reference'!$B$5</f>
        <v>0</v>
      </c>
      <c r="L599" s="53">
        <v>0</v>
      </c>
      <c r="M599" s="54">
        <f>Table3[[#This Row],[C&amp;I CLM $ Collected]]/'1.) CLM Reference'!$B$4</f>
        <v>0</v>
      </c>
      <c r="N599" s="53">
        <v>0</v>
      </c>
      <c r="O599" s="54">
        <f>Table3[[#This Row],[C&amp;I Incentive Disbursements]]/'1.) CLM Reference'!$B$5</f>
        <v>0</v>
      </c>
    </row>
    <row r="600" spans="1:15" s="1" customFormat="1" x14ac:dyDescent="0.35">
      <c r="A600" s="89" t="s">
        <v>194</v>
      </c>
      <c r="B600" s="100">
        <v>9003484200</v>
      </c>
      <c r="C600" s="89" t="s">
        <v>50</v>
      </c>
      <c r="D600" s="56">
        <f>Table3[[#This Row],[Residential CLM $ Collected]]+Table3[[#This Row],[C&amp;I CLM $ Collected]]</f>
        <v>124.80970000000001</v>
      </c>
      <c r="E600" s="57">
        <f>Table3[[#This Row],[CLM $ Collected ]]/'1.) CLM Reference'!$B$4</f>
        <v>1.1834935219961587E-6</v>
      </c>
      <c r="F600" s="56">
        <f>Table3[[#This Row],[Residential Incentive Disbursements]]+Table3[[#This Row],[C&amp;I Incentive Disbursements]]</f>
        <v>37670</v>
      </c>
      <c r="G600" s="57">
        <f>Table3[[#This Row],[Incentive Disbursements]]/'1.) CLM Reference'!$B$5</f>
        <v>2.8723759093819354E-4</v>
      </c>
      <c r="H600" s="53">
        <v>124.80970000000001</v>
      </c>
      <c r="I600" s="54">
        <f>Table3[[#This Row],[Residential CLM $ Collected]]/'1.) CLM Reference'!$B$4</f>
        <v>1.1834935219961587E-6</v>
      </c>
      <c r="J600" s="53">
        <v>37670</v>
      </c>
      <c r="K600" s="54">
        <f>Table3[[#This Row],[Residential Incentive Disbursements]]/'1.) CLM Reference'!$B$5</f>
        <v>2.8723759093819354E-4</v>
      </c>
      <c r="L600" s="53">
        <v>0</v>
      </c>
      <c r="M600" s="54">
        <f>Table3[[#This Row],[C&amp;I CLM $ Collected]]/'1.) CLM Reference'!$B$4</f>
        <v>0</v>
      </c>
      <c r="N600" s="53">
        <v>0</v>
      </c>
      <c r="O600" s="54">
        <f>Table3[[#This Row],[C&amp;I Incentive Disbursements]]/'1.) CLM Reference'!$B$5</f>
        <v>0</v>
      </c>
    </row>
    <row r="601" spans="1:15" s="1" customFormat="1" x14ac:dyDescent="0.35">
      <c r="A601" s="89" t="s">
        <v>194</v>
      </c>
      <c r="B601" s="100">
        <v>9003487100</v>
      </c>
      <c r="C601" s="89" t="s">
        <v>50</v>
      </c>
      <c r="D601" s="56">
        <f>Table3[[#This Row],[Residential CLM $ Collected]]+Table3[[#This Row],[C&amp;I CLM $ Collected]]</f>
        <v>88657.514370000004</v>
      </c>
      <c r="E601" s="57">
        <f>Table3[[#This Row],[CLM $ Collected ]]/'1.) CLM Reference'!$B$4</f>
        <v>8.4068460971524126E-4</v>
      </c>
      <c r="F601" s="56">
        <f>Table3[[#This Row],[Residential Incentive Disbursements]]+Table3[[#This Row],[C&amp;I Incentive Disbursements]]</f>
        <v>96789.71</v>
      </c>
      <c r="G601" s="57">
        <f>Table3[[#This Row],[Incentive Disbursements]]/'1.) CLM Reference'!$B$5</f>
        <v>7.3803140769860317E-4</v>
      </c>
      <c r="H601" s="53">
        <v>88657.514370000004</v>
      </c>
      <c r="I601" s="54">
        <f>Table3[[#This Row],[Residential CLM $ Collected]]/'1.) CLM Reference'!$B$4</f>
        <v>8.4068460971524126E-4</v>
      </c>
      <c r="J601" s="53">
        <v>96789.71</v>
      </c>
      <c r="K601" s="54">
        <f>Table3[[#This Row],[Residential Incentive Disbursements]]/'1.) CLM Reference'!$B$5</f>
        <v>7.3803140769860317E-4</v>
      </c>
      <c r="L601" s="53">
        <v>0</v>
      </c>
      <c r="M601" s="54">
        <f>Table3[[#This Row],[C&amp;I CLM $ Collected]]/'1.) CLM Reference'!$B$4</f>
        <v>0</v>
      </c>
      <c r="N601" s="53">
        <v>0</v>
      </c>
      <c r="O601" s="54">
        <f>Table3[[#This Row],[C&amp;I Incentive Disbursements]]/'1.) CLM Reference'!$B$5</f>
        <v>0</v>
      </c>
    </row>
    <row r="602" spans="1:15" s="1" customFormat="1" x14ac:dyDescent="0.35">
      <c r="A602" s="89" t="s">
        <v>194</v>
      </c>
      <c r="B602" s="100">
        <v>9003487201</v>
      </c>
      <c r="C602" s="89" t="s">
        <v>50</v>
      </c>
      <c r="D602" s="56">
        <f>Table3[[#This Row],[Residential CLM $ Collected]]+Table3[[#This Row],[C&amp;I CLM $ Collected]]</f>
        <v>58082.397369999999</v>
      </c>
      <c r="E602" s="57">
        <f>Table3[[#This Row],[CLM $ Collected ]]/'1.) CLM Reference'!$B$4</f>
        <v>5.5075960465734411E-4</v>
      </c>
      <c r="F602" s="56">
        <f>Table3[[#This Row],[Residential Incentive Disbursements]]+Table3[[#This Row],[C&amp;I Incentive Disbursements]]</f>
        <v>71271.28</v>
      </c>
      <c r="G602" s="57">
        <f>Table3[[#This Row],[Incentive Disbursements]]/'1.) CLM Reference'!$B$5</f>
        <v>5.4345077701835559E-4</v>
      </c>
      <c r="H602" s="53">
        <v>58082.397369999999</v>
      </c>
      <c r="I602" s="54">
        <f>Table3[[#This Row],[Residential CLM $ Collected]]/'1.) CLM Reference'!$B$4</f>
        <v>5.5075960465734411E-4</v>
      </c>
      <c r="J602" s="53">
        <v>71271.28</v>
      </c>
      <c r="K602" s="54">
        <f>Table3[[#This Row],[Residential Incentive Disbursements]]/'1.) CLM Reference'!$B$5</f>
        <v>5.4345077701835559E-4</v>
      </c>
      <c r="L602" s="53">
        <v>0</v>
      </c>
      <c r="M602" s="54">
        <f>Table3[[#This Row],[C&amp;I CLM $ Collected]]/'1.) CLM Reference'!$B$4</f>
        <v>0</v>
      </c>
      <c r="N602" s="53">
        <v>0</v>
      </c>
      <c r="O602" s="54">
        <f>Table3[[#This Row],[C&amp;I Incentive Disbursements]]/'1.) CLM Reference'!$B$5</f>
        <v>0</v>
      </c>
    </row>
    <row r="603" spans="1:15" s="1" customFormat="1" x14ac:dyDescent="0.35">
      <c r="A603" s="89" t="s">
        <v>194</v>
      </c>
      <c r="B603" s="100">
        <v>9003487202</v>
      </c>
      <c r="C603" s="89" t="s">
        <v>50</v>
      </c>
      <c r="D603" s="56">
        <f>Table3[[#This Row],[Residential CLM $ Collected]]+Table3[[#This Row],[C&amp;I CLM $ Collected]]</f>
        <v>43071.395520000005</v>
      </c>
      <c r="E603" s="57">
        <f>Table3[[#This Row],[CLM $ Collected ]]/'1.) CLM Reference'!$B$4</f>
        <v>4.084195185250375E-4</v>
      </c>
      <c r="F603" s="56">
        <f>Table3[[#This Row],[Residential Incentive Disbursements]]+Table3[[#This Row],[C&amp;I Incentive Disbursements]]</f>
        <v>43614.43</v>
      </c>
      <c r="G603" s="57">
        <f>Table3[[#This Row],[Incentive Disbursements]]/'1.) CLM Reference'!$B$5</f>
        <v>3.3256447579884464E-4</v>
      </c>
      <c r="H603" s="53">
        <v>43071.395520000005</v>
      </c>
      <c r="I603" s="54">
        <f>Table3[[#This Row],[Residential CLM $ Collected]]/'1.) CLM Reference'!$B$4</f>
        <v>4.084195185250375E-4</v>
      </c>
      <c r="J603" s="53">
        <v>43614.43</v>
      </c>
      <c r="K603" s="54">
        <f>Table3[[#This Row],[Residential Incentive Disbursements]]/'1.) CLM Reference'!$B$5</f>
        <v>3.3256447579884464E-4</v>
      </c>
      <c r="L603" s="53">
        <v>0</v>
      </c>
      <c r="M603" s="54">
        <f>Table3[[#This Row],[C&amp;I CLM $ Collected]]/'1.) CLM Reference'!$B$4</f>
        <v>0</v>
      </c>
      <c r="N603" s="53">
        <v>0</v>
      </c>
      <c r="O603" s="54">
        <f>Table3[[#This Row],[C&amp;I Incentive Disbursements]]/'1.) CLM Reference'!$B$5</f>
        <v>0</v>
      </c>
    </row>
    <row r="604" spans="1:15" s="1" customFormat="1" x14ac:dyDescent="0.35">
      <c r="A604" s="89" t="s">
        <v>194</v>
      </c>
      <c r="B604" s="100">
        <v>9003487300</v>
      </c>
      <c r="C604" s="89" t="s">
        <v>50</v>
      </c>
      <c r="D604" s="56">
        <f>Table3[[#This Row],[Residential CLM $ Collected]]+Table3[[#This Row],[C&amp;I CLM $ Collected]]</f>
        <v>22122.994999999999</v>
      </c>
      <c r="E604" s="57">
        <f>Table3[[#This Row],[CLM $ Collected ]]/'1.) CLM Reference'!$B$4</f>
        <v>2.0977873730690329E-4</v>
      </c>
      <c r="F604" s="56">
        <f>Table3[[#This Row],[Residential Incentive Disbursements]]+Table3[[#This Row],[C&amp;I Incentive Disbursements]]</f>
        <v>52012.56</v>
      </c>
      <c r="G604" s="57">
        <f>Table3[[#This Row],[Incentive Disbursements]]/'1.) CLM Reference'!$B$5</f>
        <v>3.9660107334558661E-4</v>
      </c>
      <c r="H604" s="53">
        <v>22122.994999999999</v>
      </c>
      <c r="I604" s="54">
        <f>Table3[[#This Row],[Residential CLM $ Collected]]/'1.) CLM Reference'!$B$4</f>
        <v>2.0977873730690329E-4</v>
      </c>
      <c r="J604" s="53">
        <v>52012.56</v>
      </c>
      <c r="K604" s="54">
        <f>Table3[[#This Row],[Residential Incentive Disbursements]]/'1.) CLM Reference'!$B$5</f>
        <v>3.9660107334558661E-4</v>
      </c>
      <c r="L604" s="53">
        <v>0</v>
      </c>
      <c r="M604" s="54">
        <f>Table3[[#This Row],[C&amp;I CLM $ Collected]]/'1.) CLM Reference'!$B$4</f>
        <v>0</v>
      </c>
      <c r="N604" s="53">
        <v>0</v>
      </c>
      <c r="O604" s="54">
        <f>Table3[[#This Row],[C&amp;I Incentive Disbursements]]/'1.) CLM Reference'!$B$5</f>
        <v>0</v>
      </c>
    </row>
    <row r="605" spans="1:15" s="1" customFormat="1" x14ac:dyDescent="0.35">
      <c r="A605" s="89" t="s">
        <v>194</v>
      </c>
      <c r="B605" s="100">
        <v>9003487400</v>
      </c>
      <c r="C605" s="89" t="s">
        <v>50</v>
      </c>
      <c r="D605" s="56">
        <f>Table3[[#This Row],[Residential CLM $ Collected]]+Table3[[#This Row],[C&amp;I CLM $ Collected]]</f>
        <v>24609.138079999997</v>
      </c>
      <c r="E605" s="57">
        <f>Table3[[#This Row],[CLM $ Collected ]]/'1.) CLM Reference'!$B$4</f>
        <v>2.3335330106224902E-4</v>
      </c>
      <c r="F605" s="56">
        <f>Table3[[#This Row],[Residential Incentive Disbursements]]+Table3[[#This Row],[C&amp;I Incentive Disbursements]]</f>
        <v>32031.84</v>
      </c>
      <c r="G605" s="57">
        <f>Table3[[#This Row],[Incentive Disbursements]]/'1.) CLM Reference'!$B$5</f>
        <v>2.442460460556853E-4</v>
      </c>
      <c r="H605" s="53">
        <v>24609.138079999997</v>
      </c>
      <c r="I605" s="54">
        <f>Table3[[#This Row],[Residential CLM $ Collected]]/'1.) CLM Reference'!$B$4</f>
        <v>2.3335330106224902E-4</v>
      </c>
      <c r="J605" s="53">
        <v>32031.84</v>
      </c>
      <c r="K605" s="54">
        <f>Table3[[#This Row],[Residential Incentive Disbursements]]/'1.) CLM Reference'!$B$5</f>
        <v>2.442460460556853E-4</v>
      </c>
      <c r="L605" s="53">
        <v>0</v>
      </c>
      <c r="M605" s="54">
        <f>Table3[[#This Row],[C&amp;I CLM $ Collected]]/'1.) CLM Reference'!$B$4</f>
        <v>0</v>
      </c>
      <c r="N605" s="53">
        <v>0</v>
      </c>
      <c r="O605" s="54">
        <f>Table3[[#This Row],[C&amp;I Incentive Disbursements]]/'1.) CLM Reference'!$B$5</f>
        <v>0</v>
      </c>
    </row>
    <row r="606" spans="1:15" s="1" customFormat="1" x14ac:dyDescent="0.35">
      <c r="A606" s="89" t="s">
        <v>194</v>
      </c>
      <c r="B606" s="100">
        <v>9003487500</v>
      </c>
      <c r="C606" s="89" t="s">
        <v>50</v>
      </c>
      <c r="D606" s="56">
        <f>Table3[[#This Row],[Residential CLM $ Collected]]+Table3[[#This Row],[C&amp;I CLM $ Collected]]</f>
        <v>410524.83321000001</v>
      </c>
      <c r="E606" s="57">
        <f>Table3[[#This Row],[CLM $ Collected ]]/'1.) CLM Reference'!$B$4</f>
        <v>3.8927541747363265E-3</v>
      </c>
      <c r="F606" s="56">
        <f>Table3[[#This Row],[Residential Incentive Disbursements]]+Table3[[#This Row],[C&amp;I Incentive Disbursements]]</f>
        <v>577429.82000000007</v>
      </c>
      <c r="G606" s="57">
        <f>Table3[[#This Row],[Incentive Disbursements]]/'1.) CLM Reference'!$B$5</f>
        <v>4.4029612538538558E-3</v>
      </c>
      <c r="H606" s="53">
        <v>207390.66791000002</v>
      </c>
      <c r="I606" s="54">
        <f>Table3[[#This Row],[Residential CLM $ Collected]]/'1.) CLM Reference'!$B$4</f>
        <v>1.9665579838261098E-3</v>
      </c>
      <c r="J606" s="53">
        <v>163763.37</v>
      </c>
      <c r="K606" s="54">
        <f>Table3[[#This Row],[Residential Incentive Disbursements]]/'1.) CLM Reference'!$B$5</f>
        <v>1.2487123940196452E-3</v>
      </c>
      <c r="L606" s="53">
        <v>203134.16529999999</v>
      </c>
      <c r="M606" s="54">
        <f>Table3[[#This Row],[C&amp;I CLM $ Collected]]/'1.) CLM Reference'!$B$4</f>
        <v>1.9261961909102167E-3</v>
      </c>
      <c r="N606" s="53">
        <v>413666.45</v>
      </c>
      <c r="O606" s="54">
        <f>Table3[[#This Row],[C&amp;I Incentive Disbursements]]/'1.) CLM Reference'!$B$5</f>
        <v>3.15424885983421E-3</v>
      </c>
    </row>
    <row r="607" spans="1:15" s="1" customFormat="1" x14ac:dyDescent="0.35">
      <c r="A607" s="89" t="s">
        <v>194</v>
      </c>
      <c r="B607" s="100">
        <v>9003514101</v>
      </c>
      <c r="C607" s="89" t="s">
        <v>50</v>
      </c>
      <c r="D607" s="56">
        <f>Table3[[#This Row],[Residential CLM $ Collected]]+Table3[[#This Row],[C&amp;I CLM $ Collected]]</f>
        <v>675.92489999999998</v>
      </c>
      <c r="E607" s="57">
        <f>Table3[[#This Row],[CLM $ Collected ]]/'1.) CLM Reference'!$B$4</f>
        <v>6.4093795634946745E-6</v>
      </c>
      <c r="F607" s="56">
        <f>Table3[[#This Row],[Residential Incentive Disbursements]]+Table3[[#This Row],[C&amp;I Incentive Disbursements]]</f>
        <v>0</v>
      </c>
      <c r="G607" s="57">
        <f>Table3[[#This Row],[Incentive Disbursements]]/'1.) CLM Reference'!$B$5</f>
        <v>0</v>
      </c>
      <c r="H607" s="53">
        <v>675.92489999999998</v>
      </c>
      <c r="I607" s="54">
        <f>Table3[[#This Row],[Residential CLM $ Collected]]/'1.) CLM Reference'!$B$4</f>
        <v>6.4093795634946745E-6</v>
      </c>
      <c r="J607" s="53">
        <v>0</v>
      </c>
      <c r="K607" s="54">
        <f>Table3[[#This Row],[Residential Incentive Disbursements]]/'1.) CLM Reference'!$B$5</f>
        <v>0</v>
      </c>
      <c r="L607" s="53">
        <v>0</v>
      </c>
      <c r="M607" s="54">
        <f>Table3[[#This Row],[C&amp;I CLM $ Collected]]/'1.) CLM Reference'!$B$4</f>
        <v>0</v>
      </c>
      <c r="N607" s="53">
        <v>0</v>
      </c>
      <c r="O607" s="54">
        <f>Table3[[#This Row],[C&amp;I Incentive Disbursements]]/'1.) CLM Reference'!$B$5</f>
        <v>0</v>
      </c>
    </row>
    <row r="608" spans="1:15" s="1" customFormat="1" x14ac:dyDescent="0.35">
      <c r="A608" s="89" t="s">
        <v>194</v>
      </c>
      <c r="B608" s="100">
        <v>9003514102</v>
      </c>
      <c r="C608" s="89" t="s">
        <v>50</v>
      </c>
      <c r="D608" s="56">
        <f>Table3[[#This Row],[Residential CLM $ Collected]]+Table3[[#This Row],[C&amp;I CLM $ Collected]]</f>
        <v>27.342700000000001</v>
      </c>
      <c r="E608" s="57">
        <f>Table3[[#This Row],[CLM $ Collected ]]/'1.) CLM Reference'!$B$4</f>
        <v>2.5927398530630524E-7</v>
      </c>
      <c r="F608" s="56">
        <f>Table3[[#This Row],[Residential Incentive Disbursements]]+Table3[[#This Row],[C&amp;I Incentive Disbursements]]</f>
        <v>0</v>
      </c>
      <c r="G608" s="57">
        <f>Table3[[#This Row],[Incentive Disbursements]]/'1.) CLM Reference'!$B$5</f>
        <v>0</v>
      </c>
      <c r="H608" s="53">
        <v>27.342700000000001</v>
      </c>
      <c r="I608" s="54">
        <f>Table3[[#This Row],[Residential CLM $ Collected]]/'1.) CLM Reference'!$B$4</f>
        <v>2.5927398530630524E-7</v>
      </c>
      <c r="J608" s="53">
        <v>0</v>
      </c>
      <c r="K608" s="54">
        <f>Table3[[#This Row],[Residential Incentive Disbursements]]/'1.) CLM Reference'!$B$5</f>
        <v>0</v>
      </c>
      <c r="L608" s="53">
        <v>0</v>
      </c>
      <c r="M608" s="54">
        <f>Table3[[#This Row],[C&amp;I CLM $ Collected]]/'1.) CLM Reference'!$B$4</f>
        <v>0</v>
      </c>
      <c r="N608" s="53">
        <v>0</v>
      </c>
      <c r="O608" s="54">
        <f>Table3[[#This Row],[C&amp;I Incentive Disbursements]]/'1.) CLM Reference'!$B$5</f>
        <v>0</v>
      </c>
    </row>
    <row r="609" spans="1:15" s="1" customFormat="1" x14ac:dyDescent="0.35">
      <c r="A609" s="89" t="s">
        <v>195</v>
      </c>
      <c r="B609" s="100">
        <v>9009346102</v>
      </c>
      <c r="C609" s="89" t="s">
        <v>50</v>
      </c>
      <c r="D609" s="56">
        <f>Table3[[#This Row],[Residential CLM $ Collected]]+Table3[[#This Row],[C&amp;I CLM $ Collected]]</f>
        <v>50.434800000000003</v>
      </c>
      <c r="E609" s="57">
        <f>Table3[[#This Row],[CLM $ Collected ]]/'1.) CLM Reference'!$B$4</f>
        <v>4.7824214851227E-7</v>
      </c>
      <c r="F609" s="56">
        <f>Table3[[#This Row],[Residential Incentive Disbursements]]+Table3[[#This Row],[C&amp;I Incentive Disbursements]]</f>
        <v>97085.260000000097</v>
      </c>
      <c r="G609" s="57">
        <f>Table3[[#This Row],[Incentive Disbursements]]/'1.) CLM Reference'!$B$5</f>
        <v>7.4028500658370562E-4</v>
      </c>
      <c r="H609" s="53">
        <v>50.434800000000003</v>
      </c>
      <c r="I609" s="54">
        <f>Table3[[#This Row],[Residential CLM $ Collected]]/'1.) CLM Reference'!$B$4</f>
        <v>4.7824214851227E-7</v>
      </c>
      <c r="J609" s="53">
        <v>97085.260000000097</v>
      </c>
      <c r="K609" s="54">
        <f>Table3[[#This Row],[Residential Incentive Disbursements]]/'1.) CLM Reference'!$B$5</f>
        <v>7.4028500658370562E-4</v>
      </c>
      <c r="L609" s="53">
        <v>0</v>
      </c>
      <c r="M609" s="54">
        <f>Table3[[#This Row],[C&amp;I CLM $ Collected]]/'1.) CLM Reference'!$B$4</f>
        <v>0</v>
      </c>
      <c r="N609" s="53">
        <v>0</v>
      </c>
      <c r="O609" s="54">
        <f>Table3[[#This Row],[C&amp;I Incentive Disbursements]]/'1.) CLM Reference'!$B$5</f>
        <v>0</v>
      </c>
    </row>
    <row r="610" spans="1:15" s="1" customFormat="1" x14ac:dyDescent="0.35">
      <c r="A610" s="89" t="s">
        <v>195</v>
      </c>
      <c r="B610" s="100">
        <v>9009348111</v>
      </c>
      <c r="C610" s="89" t="s">
        <v>50</v>
      </c>
      <c r="D610" s="56">
        <f>Table3[[#This Row],[Residential CLM $ Collected]]+Table3[[#This Row],[C&amp;I CLM $ Collected]]</f>
        <v>38552.086049999998</v>
      </c>
      <c r="E610" s="57">
        <f>Table3[[#This Row],[CLM $ Collected ]]/'1.) CLM Reference'!$B$4</f>
        <v>3.6556569000336894E-4</v>
      </c>
      <c r="F610" s="56">
        <f>Table3[[#This Row],[Residential Incentive Disbursements]]+Table3[[#This Row],[C&amp;I Incentive Disbursements]]</f>
        <v>62564.37</v>
      </c>
      <c r="G610" s="57">
        <f>Table3[[#This Row],[Incentive Disbursements]]/'1.) CLM Reference'!$B$5</f>
        <v>4.7705970048754416E-4</v>
      </c>
      <c r="H610" s="53">
        <v>38552.086049999998</v>
      </c>
      <c r="I610" s="54">
        <f>Table3[[#This Row],[Residential CLM $ Collected]]/'1.) CLM Reference'!$B$4</f>
        <v>3.6556569000336894E-4</v>
      </c>
      <c r="J610" s="53">
        <v>62564.37</v>
      </c>
      <c r="K610" s="54">
        <f>Table3[[#This Row],[Residential Incentive Disbursements]]/'1.) CLM Reference'!$B$5</f>
        <v>4.7705970048754416E-4</v>
      </c>
      <c r="L610" s="53">
        <v>0</v>
      </c>
      <c r="M610" s="54">
        <f>Table3[[#This Row],[C&amp;I CLM $ Collected]]/'1.) CLM Reference'!$B$4</f>
        <v>0</v>
      </c>
      <c r="N610" s="53">
        <v>0</v>
      </c>
      <c r="O610" s="54">
        <f>Table3[[#This Row],[C&amp;I Incentive Disbursements]]/'1.) CLM Reference'!$B$5</f>
        <v>0</v>
      </c>
    </row>
    <row r="611" spans="1:15" s="1" customFormat="1" x14ac:dyDescent="0.35">
      <c r="A611" s="89" t="s">
        <v>195</v>
      </c>
      <c r="B611" s="100">
        <v>9009348122</v>
      </c>
      <c r="C611" s="89" t="s">
        <v>50</v>
      </c>
      <c r="D611" s="56">
        <f>Table3[[#This Row],[Residential CLM $ Collected]]+Table3[[#This Row],[C&amp;I CLM $ Collected]]</f>
        <v>67901.062890000001</v>
      </c>
      <c r="E611" s="57">
        <f>Table3[[#This Row],[CLM $ Collected ]]/'1.) CLM Reference'!$B$4</f>
        <v>6.4386396303307163E-4</v>
      </c>
      <c r="F611" s="56">
        <f>Table3[[#This Row],[Residential Incentive Disbursements]]+Table3[[#This Row],[C&amp;I Incentive Disbursements]]</f>
        <v>127918.97</v>
      </c>
      <c r="G611" s="57">
        <f>Table3[[#This Row],[Incentive Disbursements]]/'1.) CLM Reference'!$B$5</f>
        <v>9.7539518922471608E-4</v>
      </c>
      <c r="H611" s="53">
        <v>67901.062890000001</v>
      </c>
      <c r="I611" s="54">
        <f>Table3[[#This Row],[Residential CLM $ Collected]]/'1.) CLM Reference'!$B$4</f>
        <v>6.4386396303307163E-4</v>
      </c>
      <c r="J611" s="53">
        <v>127918.97</v>
      </c>
      <c r="K611" s="54">
        <f>Table3[[#This Row],[Residential Incentive Disbursements]]/'1.) CLM Reference'!$B$5</f>
        <v>9.7539518922471608E-4</v>
      </c>
      <c r="L611" s="53">
        <v>0</v>
      </c>
      <c r="M611" s="54">
        <f>Table3[[#This Row],[C&amp;I CLM $ Collected]]/'1.) CLM Reference'!$B$4</f>
        <v>0</v>
      </c>
      <c r="N611" s="53">
        <v>0</v>
      </c>
      <c r="O611" s="54">
        <f>Table3[[#This Row],[C&amp;I Incentive Disbursements]]/'1.) CLM Reference'!$B$5</f>
        <v>0</v>
      </c>
    </row>
    <row r="612" spans="1:15" s="1" customFormat="1" x14ac:dyDescent="0.35">
      <c r="A612" s="89" t="s">
        <v>195</v>
      </c>
      <c r="B612" s="100">
        <v>9009348123</v>
      </c>
      <c r="C612" s="89" t="s">
        <v>50</v>
      </c>
      <c r="D612" s="56">
        <f>Table3[[#This Row],[Residential CLM $ Collected]]+Table3[[#This Row],[C&amp;I CLM $ Collected]]</f>
        <v>341958.23024</v>
      </c>
      <c r="E612" s="57">
        <f>Table3[[#This Row],[CLM $ Collected ]]/'1.) CLM Reference'!$B$4</f>
        <v>3.2425793049924078E-3</v>
      </c>
      <c r="F612" s="56">
        <f>Table3[[#This Row],[Residential Incentive Disbursements]]+Table3[[#This Row],[C&amp;I Incentive Disbursements]]</f>
        <v>541506.13</v>
      </c>
      <c r="G612" s="57">
        <f>Table3[[#This Row],[Incentive Disbursements]]/'1.) CLM Reference'!$B$5</f>
        <v>4.1290394547242966E-3</v>
      </c>
      <c r="H612" s="53">
        <v>225867.25813999999</v>
      </c>
      <c r="I612" s="54">
        <f>Table3[[#This Row],[Residential CLM $ Collected]]/'1.) CLM Reference'!$B$4</f>
        <v>2.1417601103097283E-3</v>
      </c>
      <c r="J612" s="53">
        <v>369994.74</v>
      </c>
      <c r="K612" s="54">
        <f>Table3[[#This Row],[Residential Incentive Disbursements]]/'1.) CLM Reference'!$B$5</f>
        <v>2.8212476181949369E-3</v>
      </c>
      <c r="L612" s="53">
        <v>116090.9721</v>
      </c>
      <c r="M612" s="54">
        <f>Table3[[#This Row],[C&amp;I CLM $ Collected]]/'1.) CLM Reference'!$B$4</f>
        <v>1.1008191946826791E-3</v>
      </c>
      <c r="N612" s="53">
        <v>171511.39</v>
      </c>
      <c r="O612" s="54">
        <f>Table3[[#This Row],[C&amp;I Incentive Disbursements]]/'1.) CLM Reference'!$B$5</f>
        <v>1.3077918365293599E-3</v>
      </c>
    </row>
    <row r="613" spans="1:15" s="1" customFormat="1" x14ac:dyDescent="0.35">
      <c r="A613" s="89" t="s">
        <v>195</v>
      </c>
      <c r="B613" s="100">
        <v>9009348124</v>
      </c>
      <c r="C613" s="89" t="s">
        <v>50</v>
      </c>
      <c r="D613" s="56">
        <f>Table3[[#This Row],[Residential CLM $ Collected]]+Table3[[#This Row],[C&amp;I CLM $ Collected]]</f>
        <v>130478.70137</v>
      </c>
      <c r="E613" s="57">
        <f>Table3[[#This Row],[CLM $ Collected ]]/'1.) CLM Reference'!$B$4</f>
        <v>1.2372491707765207E-3</v>
      </c>
      <c r="F613" s="56">
        <f>Table3[[#This Row],[Residential Incentive Disbursements]]+Table3[[#This Row],[C&amp;I Incentive Disbursements]]</f>
        <v>151908.68</v>
      </c>
      <c r="G613" s="57">
        <f>Table3[[#This Row],[Incentive Disbursements]]/'1.) CLM Reference'!$B$5</f>
        <v>1.1583191740324114E-3</v>
      </c>
      <c r="H613" s="53">
        <v>130478.70137</v>
      </c>
      <c r="I613" s="54">
        <f>Table3[[#This Row],[Residential CLM $ Collected]]/'1.) CLM Reference'!$B$4</f>
        <v>1.2372491707765207E-3</v>
      </c>
      <c r="J613" s="53">
        <v>151908.68</v>
      </c>
      <c r="K613" s="54">
        <f>Table3[[#This Row],[Residential Incentive Disbursements]]/'1.) CLM Reference'!$B$5</f>
        <v>1.1583191740324114E-3</v>
      </c>
      <c r="L613" s="53">
        <v>0</v>
      </c>
      <c r="M613" s="54">
        <f>Table3[[#This Row],[C&amp;I CLM $ Collected]]/'1.) CLM Reference'!$B$4</f>
        <v>0</v>
      </c>
      <c r="N613" s="53">
        <v>0</v>
      </c>
      <c r="O613" s="54">
        <f>Table3[[#This Row],[C&amp;I Incentive Disbursements]]/'1.) CLM Reference'!$B$5</f>
        <v>0</v>
      </c>
    </row>
    <row r="614" spans="1:15" s="1" customFormat="1" x14ac:dyDescent="0.35">
      <c r="A614" s="89" t="s">
        <v>195</v>
      </c>
      <c r="B614" s="100">
        <v>9009348125</v>
      </c>
      <c r="C614" s="89" t="s">
        <v>50</v>
      </c>
      <c r="D614" s="56">
        <f>Table3[[#This Row],[Residential CLM $ Collected]]+Table3[[#This Row],[C&amp;I CLM $ Collected]]</f>
        <v>68394.788100000005</v>
      </c>
      <c r="E614" s="57">
        <f>Table3[[#This Row],[CLM $ Collected ]]/'1.) CLM Reference'!$B$4</f>
        <v>6.4854565514258877E-4</v>
      </c>
      <c r="F614" s="56">
        <f>Table3[[#This Row],[Residential Incentive Disbursements]]+Table3[[#This Row],[C&amp;I Incentive Disbursements]]</f>
        <v>83654.47</v>
      </c>
      <c r="G614" s="57">
        <f>Table3[[#This Row],[Incentive Disbursements]]/'1.) CLM Reference'!$B$5</f>
        <v>6.3787386339292233E-4</v>
      </c>
      <c r="H614" s="53">
        <v>68394.788100000005</v>
      </c>
      <c r="I614" s="54">
        <f>Table3[[#This Row],[Residential CLM $ Collected]]/'1.) CLM Reference'!$B$4</f>
        <v>6.4854565514258877E-4</v>
      </c>
      <c r="J614" s="53">
        <v>83654.47</v>
      </c>
      <c r="K614" s="54">
        <f>Table3[[#This Row],[Residential Incentive Disbursements]]/'1.) CLM Reference'!$B$5</f>
        <v>6.3787386339292233E-4</v>
      </c>
      <c r="L614" s="53">
        <v>0</v>
      </c>
      <c r="M614" s="54">
        <f>Table3[[#This Row],[C&amp;I CLM $ Collected]]/'1.) CLM Reference'!$B$4</f>
        <v>0</v>
      </c>
      <c r="N614" s="53">
        <v>0</v>
      </c>
      <c r="O614" s="54">
        <f>Table3[[#This Row],[C&amp;I Incentive Disbursements]]/'1.) CLM Reference'!$B$5</f>
        <v>0</v>
      </c>
    </row>
    <row r="615" spans="1:15" s="1" customFormat="1" x14ac:dyDescent="0.35">
      <c r="A615" s="89" t="s">
        <v>196</v>
      </c>
      <c r="B615" s="100">
        <v>9003420500</v>
      </c>
      <c r="C615" s="89" t="s">
        <v>50</v>
      </c>
      <c r="D615" s="56">
        <f>Table3[[#This Row],[Residential CLM $ Collected]]+Table3[[#This Row],[C&amp;I CLM $ Collected]]</f>
        <v>2349.4953</v>
      </c>
      <c r="E615" s="57">
        <f>Table3[[#This Row],[CLM $ Collected ]]/'1.) CLM Reference'!$B$4</f>
        <v>2.2278817011101072E-5</v>
      </c>
      <c r="F615" s="56">
        <f>Table3[[#This Row],[Residential Incentive Disbursements]]+Table3[[#This Row],[C&amp;I Incentive Disbursements]]</f>
        <v>105587.95</v>
      </c>
      <c r="G615" s="57">
        <f>Table3[[#This Row],[Incentive Disbursements]]/'1.) CLM Reference'!$B$5</f>
        <v>8.0511888479167597E-4</v>
      </c>
      <c r="H615" s="53">
        <v>2349.4953</v>
      </c>
      <c r="I615" s="54">
        <f>Table3[[#This Row],[Residential CLM $ Collected]]/'1.) CLM Reference'!$B$4</f>
        <v>2.2278817011101072E-5</v>
      </c>
      <c r="J615" s="53">
        <v>105587.95</v>
      </c>
      <c r="K615" s="54">
        <f>Table3[[#This Row],[Residential Incentive Disbursements]]/'1.) CLM Reference'!$B$5</f>
        <v>8.0511888479167597E-4</v>
      </c>
      <c r="L615" s="53">
        <v>0</v>
      </c>
      <c r="M615" s="54">
        <f>Table3[[#This Row],[C&amp;I CLM $ Collected]]/'1.) CLM Reference'!$B$4</f>
        <v>0</v>
      </c>
      <c r="N615" s="53">
        <v>0</v>
      </c>
      <c r="O615" s="54">
        <f>Table3[[#This Row],[C&amp;I Incentive Disbursements]]/'1.) CLM Reference'!$B$5</f>
        <v>0</v>
      </c>
    </row>
    <row r="616" spans="1:15" s="1" customFormat="1" x14ac:dyDescent="0.35">
      <c r="A616" s="89" t="s">
        <v>196</v>
      </c>
      <c r="B616" s="100">
        <v>9003430100</v>
      </c>
      <c r="C616" s="89" t="s">
        <v>50</v>
      </c>
      <c r="D616" s="56">
        <f>Table3[[#This Row],[Residential CLM $ Collected]]+Table3[[#This Row],[C&amp;I CLM $ Collected]]</f>
        <v>44349.912400000001</v>
      </c>
      <c r="E616" s="57">
        <f>Table3[[#This Row],[CLM $ Collected ]]/'1.) CLM Reference'!$B$4</f>
        <v>4.2054290673318749E-4</v>
      </c>
      <c r="F616" s="56">
        <f>Table3[[#This Row],[Residential Incentive Disbursements]]+Table3[[#This Row],[C&amp;I Incentive Disbursements]]</f>
        <v>50608.09</v>
      </c>
      <c r="G616" s="57">
        <f>Table3[[#This Row],[Incentive Disbursements]]/'1.) CLM Reference'!$B$5</f>
        <v>3.858918463919109E-4</v>
      </c>
      <c r="H616" s="53">
        <v>44349.912400000001</v>
      </c>
      <c r="I616" s="54">
        <f>Table3[[#This Row],[Residential CLM $ Collected]]/'1.) CLM Reference'!$B$4</f>
        <v>4.2054290673318749E-4</v>
      </c>
      <c r="J616" s="53">
        <v>50608.09</v>
      </c>
      <c r="K616" s="54">
        <f>Table3[[#This Row],[Residential Incentive Disbursements]]/'1.) CLM Reference'!$B$5</f>
        <v>3.858918463919109E-4</v>
      </c>
      <c r="L616" s="53">
        <v>0</v>
      </c>
      <c r="M616" s="54">
        <f>Table3[[#This Row],[C&amp;I CLM $ Collected]]/'1.) CLM Reference'!$B$4</f>
        <v>0</v>
      </c>
      <c r="N616" s="53">
        <v>0</v>
      </c>
      <c r="O616" s="54">
        <f>Table3[[#This Row],[C&amp;I Incentive Disbursements]]/'1.) CLM Reference'!$B$5</f>
        <v>0</v>
      </c>
    </row>
    <row r="617" spans="1:15" s="1" customFormat="1" x14ac:dyDescent="0.35">
      <c r="A617" s="89" t="s">
        <v>196</v>
      </c>
      <c r="B617" s="100">
        <v>9003430201</v>
      </c>
      <c r="C617" s="89" t="s">
        <v>50</v>
      </c>
      <c r="D617" s="56">
        <f>Table3[[#This Row],[Residential CLM $ Collected]]+Table3[[#This Row],[C&amp;I CLM $ Collected]]</f>
        <v>47915.970229999999</v>
      </c>
      <c r="E617" s="57">
        <f>Table3[[#This Row],[CLM $ Collected ]]/'1.) CLM Reference'!$B$4</f>
        <v>4.5435763700550348E-4</v>
      </c>
      <c r="F617" s="56">
        <f>Table3[[#This Row],[Residential Incentive Disbursements]]+Table3[[#This Row],[C&amp;I Incentive Disbursements]]</f>
        <v>79344.210000000006</v>
      </c>
      <c r="G617" s="57">
        <f>Table3[[#This Row],[Incentive Disbursements]]/'1.) CLM Reference'!$B$5</f>
        <v>6.0500769140679929E-4</v>
      </c>
      <c r="H617" s="53">
        <v>47915.970229999999</v>
      </c>
      <c r="I617" s="54">
        <f>Table3[[#This Row],[Residential CLM $ Collected]]/'1.) CLM Reference'!$B$4</f>
        <v>4.5435763700550348E-4</v>
      </c>
      <c r="J617" s="53">
        <v>79344.210000000006</v>
      </c>
      <c r="K617" s="54">
        <f>Table3[[#This Row],[Residential Incentive Disbursements]]/'1.) CLM Reference'!$B$5</f>
        <v>6.0500769140679929E-4</v>
      </c>
      <c r="L617" s="53">
        <v>0</v>
      </c>
      <c r="M617" s="54">
        <f>Table3[[#This Row],[C&amp;I CLM $ Collected]]/'1.) CLM Reference'!$B$4</f>
        <v>0</v>
      </c>
      <c r="N617" s="53">
        <v>0</v>
      </c>
      <c r="O617" s="54">
        <f>Table3[[#This Row],[C&amp;I Incentive Disbursements]]/'1.) CLM Reference'!$B$5</f>
        <v>0</v>
      </c>
    </row>
    <row r="618" spans="1:15" s="1" customFormat="1" x14ac:dyDescent="0.35">
      <c r="A618" s="89" t="s">
        <v>196</v>
      </c>
      <c r="B618" s="100">
        <v>9003430202</v>
      </c>
      <c r="C618" s="89" t="s">
        <v>50</v>
      </c>
      <c r="D618" s="56">
        <f>Table3[[#This Row],[Residential CLM $ Collected]]+Table3[[#This Row],[C&amp;I CLM $ Collected]]</f>
        <v>65619.801380000004</v>
      </c>
      <c r="E618" s="57">
        <f>Table3[[#This Row],[CLM $ Collected ]]/'1.) CLM Reference'!$B$4</f>
        <v>6.2223216503128043E-4</v>
      </c>
      <c r="F618" s="56">
        <f>Table3[[#This Row],[Residential Incentive Disbursements]]+Table3[[#This Row],[C&amp;I Incentive Disbursements]]</f>
        <v>91500.9</v>
      </c>
      <c r="G618" s="57">
        <f>Table3[[#This Row],[Incentive Disbursements]]/'1.) CLM Reference'!$B$5</f>
        <v>6.9770369218679457E-4</v>
      </c>
      <c r="H618" s="53">
        <v>65619.801380000004</v>
      </c>
      <c r="I618" s="54">
        <f>Table3[[#This Row],[Residential CLM $ Collected]]/'1.) CLM Reference'!$B$4</f>
        <v>6.2223216503128043E-4</v>
      </c>
      <c r="J618" s="53">
        <v>91500.9</v>
      </c>
      <c r="K618" s="54">
        <f>Table3[[#This Row],[Residential Incentive Disbursements]]/'1.) CLM Reference'!$B$5</f>
        <v>6.9770369218679457E-4</v>
      </c>
      <c r="L618" s="53">
        <v>0</v>
      </c>
      <c r="M618" s="54">
        <f>Table3[[#This Row],[C&amp;I CLM $ Collected]]/'1.) CLM Reference'!$B$4</f>
        <v>0</v>
      </c>
      <c r="N618" s="53">
        <v>0</v>
      </c>
      <c r="O618" s="54">
        <f>Table3[[#This Row],[C&amp;I Incentive Disbursements]]/'1.) CLM Reference'!$B$5</f>
        <v>0</v>
      </c>
    </row>
    <row r="619" spans="1:15" s="1" customFormat="1" x14ac:dyDescent="0.35">
      <c r="A619" s="89" t="s">
        <v>196</v>
      </c>
      <c r="B619" s="100">
        <v>9003430203</v>
      </c>
      <c r="C619" s="89" t="s">
        <v>50</v>
      </c>
      <c r="D619" s="56">
        <f>Table3[[#This Row],[Residential CLM $ Collected]]+Table3[[#This Row],[C&amp;I CLM $ Collected]]</f>
        <v>54845.834179999998</v>
      </c>
      <c r="E619" s="57">
        <f>Table3[[#This Row],[CLM $ Collected ]]/'1.) CLM Reference'!$B$4</f>
        <v>5.2006926913938174E-4</v>
      </c>
      <c r="F619" s="56">
        <f>Table3[[#This Row],[Residential Incentive Disbursements]]+Table3[[#This Row],[C&amp;I Incentive Disbursements]]</f>
        <v>55516.86</v>
      </c>
      <c r="G619" s="57">
        <f>Table3[[#This Row],[Incentive Disbursements]]/'1.) CLM Reference'!$B$5</f>
        <v>4.2332171815378177E-4</v>
      </c>
      <c r="H619" s="53">
        <v>54845.834179999998</v>
      </c>
      <c r="I619" s="54">
        <f>Table3[[#This Row],[Residential CLM $ Collected]]/'1.) CLM Reference'!$B$4</f>
        <v>5.2006926913938174E-4</v>
      </c>
      <c r="J619" s="53">
        <v>55516.86</v>
      </c>
      <c r="K619" s="54">
        <f>Table3[[#This Row],[Residential Incentive Disbursements]]/'1.) CLM Reference'!$B$5</f>
        <v>4.2332171815378177E-4</v>
      </c>
      <c r="L619" s="53">
        <v>0</v>
      </c>
      <c r="M619" s="54">
        <f>Table3[[#This Row],[C&amp;I CLM $ Collected]]/'1.) CLM Reference'!$B$4</f>
        <v>0</v>
      </c>
      <c r="N619" s="53">
        <v>0</v>
      </c>
      <c r="O619" s="54">
        <f>Table3[[#This Row],[C&amp;I Incentive Disbursements]]/'1.) CLM Reference'!$B$5</f>
        <v>0</v>
      </c>
    </row>
    <row r="620" spans="1:15" s="1" customFormat="1" x14ac:dyDescent="0.35">
      <c r="A620" s="89" t="s">
        <v>196</v>
      </c>
      <c r="B620" s="100">
        <v>9003430301</v>
      </c>
      <c r="C620" s="89" t="s">
        <v>50</v>
      </c>
      <c r="D620" s="56">
        <f>Table3[[#This Row],[Residential CLM $ Collected]]+Table3[[#This Row],[C&amp;I CLM $ Collected]]</f>
        <v>51234.273200000003</v>
      </c>
      <c r="E620" s="57">
        <f>Table3[[#This Row],[CLM $ Collected ]]/'1.) CLM Reference'!$B$4</f>
        <v>4.8582306051838444E-4</v>
      </c>
      <c r="F620" s="56">
        <f>Table3[[#This Row],[Residential Incentive Disbursements]]+Table3[[#This Row],[C&amp;I Incentive Disbursements]]</f>
        <v>42373.83</v>
      </c>
      <c r="G620" s="57">
        <f>Table3[[#This Row],[Incentive Disbursements]]/'1.) CLM Reference'!$B$5</f>
        <v>3.2310477430381085E-4</v>
      </c>
      <c r="H620" s="53">
        <v>51228.082800000004</v>
      </c>
      <c r="I620" s="54">
        <f>Table3[[#This Row],[Residential CLM $ Collected]]/'1.) CLM Reference'!$B$4</f>
        <v>4.8576436076749516E-4</v>
      </c>
      <c r="J620" s="53">
        <v>42373.83</v>
      </c>
      <c r="K620" s="54">
        <f>Table3[[#This Row],[Residential Incentive Disbursements]]/'1.) CLM Reference'!$B$5</f>
        <v>3.2310477430381085E-4</v>
      </c>
      <c r="L620" s="53">
        <v>6.1904000000000003</v>
      </c>
      <c r="M620" s="54">
        <f>Table3[[#This Row],[C&amp;I CLM $ Collected]]/'1.) CLM Reference'!$B$4</f>
        <v>5.8699750889274E-8</v>
      </c>
      <c r="N620" s="53">
        <v>0</v>
      </c>
      <c r="O620" s="54">
        <f>Table3[[#This Row],[C&amp;I Incentive Disbursements]]/'1.) CLM Reference'!$B$5</f>
        <v>0</v>
      </c>
    </row>
    <row r="621" spans="1:15" s="1" customFormat="1" x14ac:dyDescent="0.35">
      <c r="A621" s="89" t="s">
        <v>196</v>
      </c>
      <c r="B621" s="100">
        <v>9003430302</v>
      </c>
      <c r="C621" s="89" t="s">
        <v>50</v>
      </c>
      <c r="D621" s="56">
        <f>Table3[[#This Row],[Residential CLM $ Collected]]+Table3[[#This Row],[C&amp;I CLM $ Collected]]</f>
        <v>18305.850200000001</v>
      </c>
      <c r="E621" s="57">
        <f>Table3[[#This Row],[CLM $ Collected ]]/'1.) CLM Reference'!$B$4</f>
        <v>1.7358310392807678E-4</v>
      </c>
      <c r="F621" s="56">
        <f>Table3[[#This Row],[Residential Incentive Disbursements]]+Table3[[#This Row],[C&amp;I Incentive Disbursements]]</f>
        <v>35960.93</v>
      </c>
      <c r="G621" s="57">
        <f>Table3[[#This Row],[Incentive Disbursements]]/'1.) CLM Reference'!$B$5</f>
        <v>2.7420575792665283E-4</v>
      </c>
      <c r="H621" s="53">
        <v>18305.850200000001</v>
      </c>
      <c r="I621" s="54">
        <f>Table3[[#This Row],[Residential CLM $ Collected]]/'1.) CLM Reference'!$B$4</f>
        <v>1.7358310392807678E-4</v>
      </c>
      <c r="J621" s="53">
        <v>35960.93</v>
      </c>
      <c r="K621" s="54">
        <f>Table3[[#This Row],[Residential Incentive Disbursements]]/'1.) CLM Reference'!$B$5</f>
        <v>2.7420575792665283E-4</v>
      </c>
      <c r="L621" s="53">
        <v>0</v>
      </c>
      <c r="M621" s="54">
        <f>Table3[[#This Row],[C&amp;I CLM $ Collected]]/'1.) CLM Reference'!$B$4</f>
        <v>0</v>
      </c>
      <c r="N621" s="53">
        <v>0</v>
      </c>
      <c r="O621" s="54">
        <f>Table3[[#This Row],[C&amp;I Incentive Disbursements]]/'1.) CLM Reference'!$B$5</f>
        <v>0</v>
      </c>
    </row>
    <row r="622" spans="1:15" s="1" customFormat="1" x14ac:dyDescent="0.35">
      <c r="A622" s="89" t="s">
        <v>196</v>
      </c>
      <c r="B622" s="100">
        <v>9003430500</v>
      </c>
      <c r="C622" s="89" t="s">
        <v>50</v>
      </c>
      <c r="D622" s="56">
        <f>Table3[[#This Row],[Residential CLM $ Collected]]+Table3[[#This Row],[C&amp;I CLM $ Collected]]</f>
        <v>37809.059439999997</v>
      </c>
      <c r="E622" s="57">
        <f>Table3[[#This Row],[CLM $ Collected ]]/'1.) CLM Reference'!$B$4</f>
        <v>3.5852002624802164E-4</v>
      </c>
      <c r="F622" s="56">
        <f>Table3[[#This Row],[Residential Incentive Disbursements]]+Table3[[#This Row],[C&amp;I Incentive Disbursements]]</f>
        <v>31237.63</v>
      </c>
      <c r="G622" s="57">
        <f>Table3[[#This Row],[Incentive Disbursements]]/'1.) CLM Reference'!$B$5</f>
        <v>2.381901138258201E-4</v>
      </c>
      <c r="H622" s="53">
        <v>37809.059439999997</v>
      </c>
      <c r="I622" s="54">
        <f>Table3[[#This Row],[Residential CLM $ Collected]]/'1.) CLM Reference'!$B$4</f>
        <v>3.5852002624802164E-4</v>
      </c>
      <c r="J622" s="53">
        <v>31237.63</v>
      </c>
      <c r="K622" s="54">
        <f>Table3[[#This Row],[Residential Incentive Disbursements]]/'1.) CLM Reference'!$B$5</f>
        <v>2.381901138258201E-4</v>
      </c>
      <c r="L622" s="53">
        <v>0</v>
      </c>
      <c r="M622" s="54">
        <f>Table3[[#This Row],[C&amp;I CLM $ Collected]]/'1.) CLM Reference'!$B$4</f>
        <v>0</v>
      </c>
      <c r="N622" s="53">
        <v>0</v>
      </c>
      <c r="O622" s="54">
        <f>Table3[[#This Row],[C&amp;I Incentive Disbursements]]/'1.) CLM Reference'!$B$5</f>
        <v>0</v>
      </c>
    </row>
    <row r="623" spans="1:15" s="1" customFormat="1" x14ac:dyDescent="0.35">
      <c r="A623" s="89" t="s">
        <v>196</v>
      </c>
      <c r="B623" s="100">
        <v>9003430601</v>
      </c>
      <c r="C623" s="89" t="s">
        <v>50</v>
      </c>
      <c r="D623" s="56">
        <f>Table3[[#This Row],[Residential CLM $ Collected]]+Table3[[#This Row],[C&amp;I CLM $ Collected]]</f>
        <v>730536.61887000012</v>
      </c>
      <c r="E623" s="57">
        <f>Table3[[#This Row],[CLM $ Collected ]]/'1.) CLM Reference'!$B$4</f>
        <v>6.9272288613274596E-3</v>
      </c>
      <c r="F623" s="56">
        <f>Table3[[#This Row],[Residential Incentive Disbursements]]+Table3[[#This Row],[C&amp;I Incentive Disbursements]]</f>
        <v>838775.9</v>
      </c>
      <c r="G623" s="57">
        <f>Table3[[#This Row],[Incentive Disbursements]]/'1.) CLM Reference'!$B$5</f>
        <v>6.3957517614285945E-3</v>
      </c>
      <c r="H623" s="53">
        <v>433979.88781000004</v>
      </c>
      <c r="I623" s="54">
        <f>Table3[[#This Row],[Residential CLM $ Collected]]/'1.) CLM Reference'!$B$4</f>
        <v>4.1151640128912637E-3</v>
      </c>
      <c r="J623" s="53">
        <v>540072.65</v>
      </c>
      <c r="K623" s="54">
        <f>Table3[[#This Row],[Residential Incentive Disbursements]]/'1.) CLM Reference'!$B$5</f>
        <v>4.1181090235626805E-3</v>
      </c>
      <c r="L623" s="53">
        <v>296556.73106000002</v>
      </c>
      <c r="M623" s="54">
        <f>Table3[[#This Row],[C&amp;I CLM $ Collected]]/'1.) CLM Reference'!$B$4</f>
        <v>2.8120648484361954E-3</v>
      </c>
      <c r="N623" s="53">
        <v>298703.25</v>
      </c>
      <c r="O623" s="54">
        <f>Table3[[#This Row],[C&amp;I Incentive Disbursements]]/'1.) CLM Reference'!$B$5</f>
        <v>2.2776427378659136E-3</v>
      </c>
    </row>
    <row r="624" spans="1:15" s="1" customFormat="1" x14ac:dyDescent="0.35">
      <c r="A624" s="89" t="s">
        <v>196</v>
      </c>
      <c r="B624" s="100">
        <v>9003430602</v>
      </c>
      <c r="C624" s="89" t="s">
        <v>50</v>
      </c>
      <c r="D624" s="56">
        <f>Table3[[#This Row],[Residential CLM $ Collected]]+Table3[[#This Row],[C&amp;I CLM $ Collected]]</f>
        <v>47057.857300000003</v>
      </c>
      <c r="E624" s="57">
        <f>Table3[[#This Row],[CLM $ Collected ]]/'1.) CLM Reference'!$B$4</f>
        <v>4.4622068055263052E-4</v>
      </c>
      <c r="F624" s="56">
        <f>Table3[[#This Row],[Residential Incentive Disbursements]]+Table3[[#This Row],[C&amp;I Incentive Disbursements]]</f>
        <v>14495.28</v>
      </c>
      <c r="G624" s="57">
        <f>Table3[[#This Row],[Incentive Disbursements]]/'1.) CLM Reference'!$B$5</f>
        <v>1.1052798797914994E-4</v>
      </c>
      <c r="H624" s="53">
        <v>47057.857300000003</v>
      </c>
      <c r="I624" s="54">
        <f>Table3[[#This Row],[Residential CLM $ Collected]]/'1.) CLM Reference'!$B$4</f>
        <v>4.4622068055263052E-4</v>
      </c>
      <c r="J624" s="53">
        <v>14495.28</v>
      </c>
      <c r="K624" s="54">
        <f>Table3[[#This Row],[Residential Incentive Disbursements]]/'1.) CLM Reference'!$B$5</f>
        <v>1.1052798797914994E-4</v>
      </c>
      <c r="L624" s="53">
        <v>0</v>
      </c>
      <c r="M624" s="54">
        <f>Table3[[#This Row],[C&amp;I CLM $ Collected]]/'1.) CLM Reference'!$B$4</f>
        <v>0</v>
      </c>
      <c r="N624" s="53">
        <v>0</v>
      </c>
      <c r="O624" s="54">
        <f>Table3[[#This Row],[C&amp;I Incentive Disbursements]]/'1.) CLM Reference'!$B$5</f>
        <v>0</v>
      </c>
    </row>
    <row r="625" spans="1:15" s="1" customFormat="1" x14ac:dyDescent="0.35">
      <c r="A625" s="89" t="s">
        <v>196</v>
      </c>
      <c r="B625" s="100">
        <v>9009343101</v>
      </c>
      <c r="C625" s="89" t="s">
        <v>50</v>
      </c>
      <c r="D625" s="56">
        <f>Table3[[#This Row],[Residential CLM $ Collected]]+Table3[[#This Row],[C&amp;I CLM $ Collected]]</f>
        <v>550.47389999999996</v>
      </c>
      <c r="E625" s="57">
        <f>Table3[[#This Row],[CLM $ Collected ]]/'1.) CLM Reference'!$B$4</f>
        <v>5.2198049885382398E-6</v>
      </c>
      <c r="F625" s="56">
        <f>Table3[[#This Row],[Residential Incentive Disbursements]]+Table3[[#This Row],[C&amp;I Incentive Disbursements]]</f>
        <v>0</v>
      </c>
      <c r="G625" s="57">
        <f>Table3[[#This Row],[Incentive Disbursements]]/'1.) CLM Reference'!$B$5</f>
        <v>0</v>
      </c>
      <c r="H625" s="53">
        <v>550.47389999999996</v>
      </c>
      <c r="I625" s="54">
        <f>Table3[[#This Row],[Residential CLM $ Collected]]/'1.) CLM Reference'!$B$4</f>
        <v>5.2198049885382398E-6</v>
      </c>
      <c r="J625" s="53">
        <v>0</v>
      </c>
      <c r="K625" s="54">
        <f>Table3[[#This Row],[Residential Incentive Disbursements]]/'1.) CLM Reference'!$B$5</f>
        <v>0</v>
      </c>
      <c r="L625" s="53">
        <v>0</v>
      </c>
      <c r="M625" s="54">
        <f>Table3[[#This Row],[C&amp;I CLM $ Collected]]/'1.) CLM Reference'!$B$4</f>
        <v>0</v>
      </c>
      <c r="N625" s="53">
        <v>0</v>
      </c>
      <c r="O625" s="54">
        <f>Table3[[#This Row],[C&amp;I Incentive Disbursements]]/'1.) CLM Reference'!$B$5</f>
        <v>0</v>
      </c>
    </row>
    <row r="626" spans="1:15" s="1" customFormat="1" x14ac:dyDescent="0.35">
      <c r="A626" s="92" t="s">
        <v>197</v>
      </c>
      <c r="B626" s="100">
        <v>9011711100</v>
      </c>
      <c r="C626" s="89" t="s">
        <v>50</v>
      </c>
      <c r="D626" s="56">
        <f>Table3[[#This Row],[Residential CLM $ Collected]]+Table3[[#This Row],[C&amp;I CLM $ Collected]]</f>
        <v>68816.667570000005</v>
      </c>
      <c r="E626" s="57">
        <f>Table3[[#This Row],[CLM $ Collected ]]/'1.) CLM Reference'!$B$4</f>
        <v>6.5254607834533808E-4</v>
      </c>
      <c r="F626" s="56">
        <f>Table3[[#This Row],[Residential Incentive Disbursements]]+Table3[[#This Row],[C&amp;I Incentive Disbursements]]</f>
        <v>30046.42</v>
      </c>
      <c r="G626" s="57">
        <f>Table3[[#This Row],[Incentive Disbursements]]/'1.) CLM Reference'!$B$5</f>
        <v>2.2910701611672835E-4</v>
      </c>
      <c r="H626" s="53">
        <v>55075.739170000001</v>
      </c>
      <c r="I626" s="54">
        <f>Table3[[#This Row],[Residential CLM $ Collected]]/'1.) CLM Reference'!$B$4</f>
        <v>5.2224931657431344E-4</v>
      </c>
      <c r="J626" s="53">
        <v>29596.42</v>
      </c>
      <c r="K626" s="54">
        <f>Table3[[#This Row],[Residential Incentive Disbursements]]/'1.) CLM Reference'!$B$5</f>
        <v>2.2567572023347412E-4</v>
      </c>
      <c r="L626" s="53">
        <v>13740.928400000001</v>
      </c>
      <c r="M626" s="54">
        <f>Table3[[#This Row],[C&amp;I CLM $ Collected]]/'1.) CLM Reference'!$B$4</f>
        <v>1.3029676177102453E-4</v>
      </c>
      <c r="N626" s="53">
        <v>450</v>
      </c>
      <c r="O626" s="54">
        <f>Table3[[#This Row],[C&amp;I Incentive Disbursements]]/'1.) CLM Reference'!$B$5</f>
        <v>3.4312958832542366E-6</v>
      </c>
    </row>
    <row r="627" spans="1:15" s="1" customFormat="1" x14ac:dyDescent="0.35">
      <c r="A627" s="92" t="s">
        <v>197</v>
      </c>
      <c r="B627" s="100">
        <v>9011712100</v>
      </c>
      <c r="C627" s="89" t="s">
        <v>50</v>
      </c>
      <c r="D627" s="56">
        <f>Table3[[#This Row],[Residential CLM $ Collected]]+Table3[[#This Row],[C&amp;I CLM $ Collected]]</f>
        <v>12.0787</v>
      </c>
      <c r="E627" s="57">
        <f>Table3[[#This Row],[CLM $ Collected ]]/'1.) CLM Reference'!$B$4</f>
        <v>1.1453487352453376E-7</v>
      </c>
      <c r="F627" s="56">
        <f>Table3[[#This Row],[Residential Incentive Disbursements]]+Table3[[#This Row],[C&amp;I Incentive Disbursements]]</f>
        <v>0</v>
      </c>
      <c r="G627" s="57">
        <f>Table3[[#This Row],[Incentive Disbursements]]/'1.) CLM Reference'!$B$5</f>
        <v>0</v>
      </c>
      <c r="H627" s="53">
        <v>12.0787</v>
      </c>
      <c r="I627" s="54">
        <f>Table3[[#This Row],[Residential CLM $ Collected]]/'1.) CLM Reference'!$B$4</f>
        <v>1.1453487352453376E-7</v>
      </c>
      <c r="J627" s="53">
        <v>0</v>
      </c>
      <c r="K627" s="54">
        <f>Table3[[#This Row],[Residential Incentive Disbursements]]/'1.) CLM Reference'!$B$5</f>
        <v>0</v>
      </c>
      <c r="L627" s="53">
        <v>0</v>
      </c>
      <c r="M627" s="54">
        <f>Table3[[#This Row],[C&amp;I CLM $ Collected]]/'1.) CLM Reference'!$B$4</f>
        <v>0</v>
      </c>
      <c r="N627" s="53">
        <v>0</v>
      </c>
      <c r="O627" s="54">
        <f>Table3[[#This Row],[C&amp;I Incentive Disbursements]]/'1.) CLM Reference'!$B$5</f>
        <v>0</v>
      </c>
    </row>
    <row r="628" spans="1:15" s="1" customFormat="1" x14ac:dyDescent="0.35">
      <c r="A628" s="89" t="s">
        <v>198</v>
      </c>
      <c r="B628" s="100">
        <v>9013890100</v>
      </c>
      <c r="C628" s="89" t="s">
        <v>50</v>
      </c>
      <c r="D628" s="56">
        <f>Table3[[#This Row],[Residential CLM $ Collected]]+Table3[[#This Row],[C&amp;I CLM $ Collected]]</f>
        <v>514.67769999999996</v>
      </c>
      <c r="E628" s="57">
        <f>Table3[[#This Row],[CLM $ Collected ]]/'1.) CLM Reference'!$B$4</f>
        <v>4.8803716687555721E-6</v>
      </c>
      <c r="F628" s="56">
        <f>Table3[[#This Row],[Residential Incentive Disbursements]]+Table3[[#This Row],[C&amp;I Incentive Disbursements]]</f>
        <v>29215.27</v>
      </c>
      <c r="G628" s="57">
        <f>Table3[[#This Row],[Incentive Disbursements]]/'1.) CLM Reference'!$B$5</f>
        <v>2.227694126203578E-4</v>
      </c>
      <c r="H628" s="53">
        <v>514.67769999999996</v>
      </c>
      <c r="I628" s="54">
        <f>Table3[[#This Row],[Residential CLM $ Collected]]/'1.) CLM Reference'!$B$4</f>
        <v>4.8803716687555721E-6</v>
      </c>
      <c r="J628" s="53">
        <v>29215.27</v>
      </c>
      <c r="K628" s="54">
        <f>Table3[[#This Row],[Residential Incentive Disbursements]]/'1.) CLM Reference'!$B$5</f>
        <v>2.227694126203578E-4</v>
      </c>
      <c r="L628" s="53">
        <v>0</v>
      </c>
      <c r="M628" s="54">
        <f>Table3[[#This Row],[C&amp;I CLM $ Collected]]/'1.) CLM Reference'!$B$4</f>
        <v>0</v>
      </c>
      <c r="N628" s="53">
        <v>0</v>
      </c>
      <c r="O628" s="54">
        <f>Table3[[#This Row],[C&amp;I Incentive Disbursements]]/'1.) CLM Reference'!$B$5</f>
        <v>0</v>
      </c>
    </row>
    <row r="629" spans="1:15" s="1" customFormat="1" x14ac:dyDescent="0.35">
      <c r="A629" s="92" t="s">
        <v>198</v>
      </c>
      <c r="B629" s="100">
        <v>9013890201</v>
      </c>
      <c r="C629" s="89" t="s">
        <v>50</v>
      </c>
      <c r="D629" s="56">
        <f>Table3[[#This Row],[Residential CLM $ Collected]]+Table3[[#This Row],[C&amp;I CLM $ Collected]]</f>
        <v>321191.38175</v>
      </c>
      <c r="E629" s="57">
        <f>Table3[[#This Row],[CLM $ Collected ]]/'1.) CLM Reference'!$B$4</f>
        <v>3.0456600698673276E-3</v>
      </c>
      <c r="F629" s="56">
        <f>Table3[[#This Row],[Residential Incentive Disbursements]]+Table3[[#This Row],[C&amp;I Incentive Disbursements]]</f>
        <v>291473.27</v>
      </c>
      <c r="G629" s="57">
        <f>Table3[[#This Row],[Incentive Disbursements]]/'1.) CLM Reference'!$B$5</f>
        <v>2.2225134031770015E-3</v>
      </c>
      <c r="H629" s="53">
        <v>218292.59724999999</v>
      </c>
      <c r="I629" s="54">
        <f>Table3[[#This Row],[Residential CLM $ Collected]]/'1.) CLM Reference'!$B$4</f>
        <v>2.0699342658871181E-3</v>
      </c>
      <c r="J629" s="53">
        <v>258241.95</v>
      </c>
      <c r="K629" s="54">
        <f>Table3[[#This Row],[Residential Incentive Disbursements]]/'1.) CLM Reference'!$B$5</f>
        <v>1.969121199818992E-3</v>
      </c>
      <c r="L629" s="53">
        <v>102898.78449999999</v>
      </c>
      <c r="M629" s="54">
        <f>Table3[[#This Row],[C&amp;I CLM $ Collected]]/'1.) CLM Reference'!$B$4</f>
        <v>9.7572580398020933E-4</v>
      </c>
      <c r="N629" s="53">
        <v>33231.32</v>
      </c>
      <c r="O629" s="54">
        <f>Table3[[#This Row],[C&amp;I Incentive Disbursements]]/'1.) CLM Reference'!$B$5</f>
        <v>2.5339220335800927E-4</v>
      </c>
    </row>
    <row r="630" spans="1:15" s="1" customFormat="1" x14ac:dyDescent="0.35">
      <c r="A630" s="92" t="s">
        <v>198</v>
      </c>
      <c r="B630" s="100">
        <v>9013890202</v>
      </c>
      <c r="C630" s="89" t="s">
        <v>50</v>
      </c>
      <c r="D630" s="56">
        <f>Table3[[#This Row],[Residential CLM $ Collected]]+Table3[[#This Row],[C&amp;I CLM $ Collected]]</f>
        <v>235.2723</v>
      </c>
      <c r="E630" s="57">
        <f>Table3[[#This Row],[CLM $ Collected ]]/'1.) CLM Reference'!$B$4</f>
        <v>2.2309423302446592E-6</v>
      </c>
      <c r="F630" s="56">
        <f>Table3[[#This Row],[Residential Incentive Disbursements]]+Table3[[#This Row],[C&amp;I Incentive Disbursements]]</f>
        <v>0</v>
      </c>
      <c r="G630" s="57">
        <f>Table3[[#This Row],[Incentive Disbursements]]/'1.) CLM Reference'!$B$5</f>
        <v>0</v>
      </c>
      <c r="H630" s="53">
        <v>235.2723</v>
      </c>
      <c r="I630" s="54">
        <f>Table3[[#This Row],[Residential CLM $ Collected]]/'1.) CLM Reference'!$B$4</f>
        <v>2.2309423302446592E-6</v>
      </c>
      <c r="J630" s="53">
        <v>0</v>
      </c>
      <c r="K630" s="54">
        <f>Table3[[#This Row],[Residential Incentive Disbursements]]/'1.) CLM Reference'!$B$5</f>
        <v>0</v>
      </c>
      <c r="L630" s="53">
        <v>0</v>
      </c>
      <c r="M630" s="54">
        <f>Table3[[#This Row],[C&amp;I CLM $ Collected]]/'1.) CLM Reference'!$B$4</f>
        <v>0</v>
      </c>
      <c r="N630" s="53">
        <v>0</v>
      </c>
      <c r="O630" s="54">
        <f>Table3[[#This Row],[C&amp;I Incentive Disbursements]]/'1.) CLM Reference'!$B$5</f>
        <v>0</v>
      </c>
    </row>
    <row r="631" spans="1:15" s="1" customFormat="1" x14ac:dyDescent="0.35">
      <c r="A631" s="89" t="s">
        <v>49</v>
      </c>
      <c r="B631" s="100">
        <v>9001010202</v>
      </c>
      <c r="C631" s="89" t="s">
        <v>50</v>
      </c>
      <c r="D631" s="56">
        <f>Table3[[#This Row],[Residential CLM $ Collected]]+Table3[[#This Row],[C&amp;I CLM $ Collected]]</f>
        <v>395.76159999999999</v>
      </c>
      <c r="E631" s="57">
        <f>Table3[[#This Row],[CLM $ Collected ]]/'1.) CLM Reference'!$B$4</f>
        <v>3.7527635260307083E-6</v>
      </c>
      <c r="F631" s="56">
        <f>Table3[[#This Row],[Residential Incentive Disbursements]]+Table3[[#This Row],[C&amp;I Incentive Disbursements]]</f>
        <v>581259.75000000105</v>
      </c>
      <c r="G631" s="57">
        <f>Table3[[#This Row],[Incentive Disbursements]]/'1.) CLM Reference'!$B$5</f>
        <v>4.4321648606142012E-3</v>
      </c>
      <c r="H631" s="53">
        <v>395.76159999999999</v>
      </c>
      <c r="I631" s="54">
        <f>Table3[[#This Row],[Residential CLM $ Collected]]/'1.) CLM Reference'!$B$4</f>
        <v>3.7527635260307083E-6</v>
      </c>
      <c r="J631" s="53">
        <v>581259.75000000105</v>
      </c>
      <c r="K631" s="54">
        <f>Table3[[#This Row],[Residential Incentive Disbursements]]/'1.) CLM Reference'!$B$5</f>
        <v>4.4321648606142012E-3</v>
      </c>
      <c r="L631" s="53">
        <v>0</v>
      </c>
      <c r="M631" s="54">
        <f>Table3[[#This Row],[C&amp;I CLM $ Collected]]/'1.) CLM Reference'!$B$4</f>
        <v>0</v>
      </c>
      <c r="N631" s="53">
        <v>0</v>
      </c>
      <c r="O631" s="54">
        <f>Table3[[#This Row],[C&amp;I Incentive Disbursements]]/'1.) CLM Reference'!$B$5</f>
        <v>0</v>
      </c>
    </row>
    <row r="632" spans="1:15" s="1" customFormat="1" x14ac:dyDescent="0.35">
      <c r="A632" s="89" t="s">
        <v>49</v>
      </c>
      <c r="B632" s="100">
        <v>9001020100</v>
      </c>
      <c r="C632" s="89" t="s">
        <v>50</v>
      </c>
      <c r="D632" s="56">
        <f>Table3[[#This Row],[Residential CLM $ Collected]]+Table3[[#This Row],[C&amp;I CLM $ Collected]]</f>
        <v>116468.84514</v>
      </c>
      <c r="E632" s="57">
        <f>Table3[[#This Row],[CLM $ Collected ]]/'1.) CLM Reference'!$B$4</f>
        <v>1.1044023320107635E-3</v>
      </c>
      <c r="F632" s="56">
        <f>Table3[[#This Row],[Residential Incentive Disbursements]]+Table3[[#This Row],[C&amp;I Incentive Disbursements]]</f>
        <v>4161.03</v>
      </c>
      <c r="G632" s="57">
        <f>Table3[[#This Row],[Incentive Disbursements]]/'1.) CLM Reference'!$B$5</f>
        <v>3.1728278020216392E-5</v>
      </c>
      <c r="H632" s="53">
        <v>116468.84514</v>
      </c>
      <c r="I632" s="54">
        <f>Table3[[#This Row],[Residential CLM $ Collected]]/'1.) CLM Reference'!$B$4</f>
        <v>1.1044023320107635E-3</v>
      </c>
      <c r="J632" s="53">
        <v>4161.03</v>
      </c>
      <c r="K632" s="54">
        <f>Table3[[#This Row],[Residential Incentive Disbursements]]/'1.) CLM Reference'!$B$5</f>
        <v>3.1728278020216392E-5</v>
      </c>
      <c r="L632" s="53">
        <v>0</v>
      </c>
      <c r="M632" s="54">
        <f>Table3[[#This Row],[C&amp;I CLM $ Collected]]/'1.) CLM Reference'!$B$4</f>
        <v>0</v>
      </c>
      <c r="N632" s="53">
        <v>0</v>
      </c>
      <c r="O632" s="54">
        <f>Table3[[#This Row],[C&amp;I Incentive Disbursements]]/'1.) CLM Reference'!$B$5</f>
        <v>0</v>
      </c>
    </row>
    <row r="633" spans="1:15" s="1" customFormat="1" x14ac:dyDescent="0.35">
      <c r="A633" s="89" t="s">
        <v>49</v>
      </c>
      <c r="B633" s="100">
        <v>9001020200</v>
      </c>
      <c r="C633" s="89" t="s">
        <v>50</v>
      </c>
      <c r="D633" s="56">
        <f>Table3[[#This Row],[Residential CLM $ Collected]]+Table3[[#This Row],[C&amp;I CLM $ Collected]]</f>
        <v>86742.681080000009</v>
      </c>
      <c r="E633" s="57">
        <f>Table3[[#This Row],[CLM $ Collected ]]/'1.) CLM Reference'!$B$4</f>
        <v>8.2252742486167956E-4</v>
      </c>
      <c r="F633" s="56">
        <f>Table3[[#This Row],[Residential Incentive Disbursements]]+Table3[[#This Row],[C&amp;I Incentive Disbursements]]</f>
        <v>68147.72</v>
      </c>
      <c r="G633" s="57">
        <f>Table3[[#This Row],[Incentive Disbursements]]/'1.) CLM Reference'!$B$5</f>
        <v>5.1963331353147208E-4</v>
      </c>
      <c r="H633" s="53">
        <v>86551.541880000004</v>
      </c>
      <c r="I633" s="54">
        <f>Table3[[#This Row],[Residential CLM $ Collected]]/'1.) CLM Reference'!$B$4</f>
        <v>8.2071496953970108E-4</v>
      </c>
      <c r="J633" s="53">
        <v>68147.72</v>
      </c>
      <c r="K633" s="54">
        <f>Table3[[#This Row],[Residential Incentive Disbursements]]/'1.) CLM Reference'!$B$5</f>
        <v>5.1963331353147208E-4</v>
      </c>
      <c r="L633" s="53">
        <v>191.13919999999999</v>
      </c>
      <c r="M633" s="54">
        <f>Table3[[#This Row],[C&amp;I CLM $ Collected]]/'1.) CLM Reference'!$B$4</f>
        <v>1.812455321978405E-6</v>
      </c>
      <c r="N633" s="53">
        <v>0</v>
      </c>
      <c r="O633" s="54">
        <f>Table3[[#This Row],[C&amp;I Incentive Disbursements]]/'1.) CLM Reference'!$B$5</f>
        <v>0</v>
      </c>
    </row>
    <row r="634" spans="1:15" s="1" customFormat="1" x14ac:dyDescent="0.35">
      <c r="A634" s="89" t="s">
        <v>49</v>
      </c>
      <c r="B634" s="100">
        <v>9001020300</v>
      </c>
      <c r="C634" s="89" t="s">
        <v>50</v>
      </c>
      <c r="D634" s="56">
        <f>Table3[[#This Row],[Residential CLM $ Collected]]+Table3[[#This Row],[C&amp;I CLM $ Collected]]</f>
        <v>163827.91628</v>
      </c>
      <c r="E634" s="57">
        <f>Table3[[#This Row],[CLM $ Collected ]]/'1.) CLM Reference'!$B$4</f>
        <v>1.5534792379078631E-3</v>
      </c>
      <c r="F634" s="56">
        <f>Table3[[#This Row],[Residential Incentive Disbursements]]+Table3[[#This Row],[C&amp;I Incentive Disbursements]]</f>
        <v>141855.93</v>
      </c>
      <c r="G634" s="57">
        <f>Table3[[#This Row],[Incentive Disbursements]]/'1.) CLM Reference'!$B$5</f>
        <v>1.0816659302760026E-3</v>
      </c>
      <c r="H634" s="53">
        <v>163822.18168000001</v>
      </c>
      <c r="I634" s="54">
        <f>Table3[[#This Row],[Residential CLM $ Collected]]/'1.) CLM Reference'!$B$4</f>
        <v>1.5534248602276728E-3</v>
      </c>
      <c r="J634" s="53">
        <v>141855.93</v>
      </c>
      <c r="K634" s="54">
        <f>Table3[[#This Row],[Residential Incentive Disbursements]]/'1.) CLM Reference'!$B$5</f>
        <v>1.0816659302760026E-3</v>
      </c>
      <c r="L634" s="53">
        <v>5.7346000000000004</v>
      </c>
      <c r="M634" s="54">
        <f>Table3[[#This Row],[C&amp;I CLM $ Collected]]/'1.) CLM Reference'!$B$4</f>
        <v>5.4377680190234987E-8</v>
      </c>
      <c r="N634" s="53">
        <v>0</v>
      </c>
      <c r="O634" s="54">
        <f>Table3[[#This Row],[C&amp;I Incentive Disbursements]]/'1.) CLM Reference'!$B$5</f>
        <v>0</v>
      </c>
    </row>
    <row r="635" spans="1:15" s="1" customFormat="1" x14ac:dyDescent="0.35">
      <c r="A635" s="89" t="s">
        <v>49</v>
      </c>
      <c r="B635" s="100">
        <v>9001020400</v>
      </c>
      <c r="C635" s="89" t="s">
        <v>50</v>
      </c>
      <c r="D635" s="56">
        <f>Table3[[#This Row],[Residential CLM $ Collected]]+Table3[[#This Row],[C&amp;I CLM $ Collected]]</f>
        <v>71064.376900000003</v>
      </c>
      <c r="E635" s="57">
        <f>Table3[[#This Row],[CLM $ Collected ]]/'1.) CLM Reference'!$B$4</f>
        <v>6.7385972168704407E-4</v>
      </c>
      <c r="F635" s="56">
        <f>Table3[[#This Row],[Residential Incentive Disbursements]]+Table3[[#This Row],[C&amp;I Incentive Disbursements]]</f>
        <v>55973.05</v>
      </c>
      <c r="G635" s="57">
        <f>Table3[[#This Row],[Incentive Disbursements]]/'1.) CLM Reference'!$B$5</f>
        <v>4.268002134181857E-4</v>
      </c>
      <c r="H635" s="53">
        <v>71064.376900000003</v>
      </c>
      <c r="I635" s="54">
        <f>Table3[[#This Row],[Residential CLM $ Collected]]/'1.) CLM Reference'!$B$4</f>
        <v>6.7385972168704407E-4</v>
      </c>
      <c r="J635" s="53">
        <v>55973.05</v>
      </c>
      <c r="K635" s="54">
        <f>Table3[[#This Row],[Residential Incentive Disbursements]]/'1.) CLM Reference'!$B$5</f>
        <v>4.268002134181857E-4</v>
      </c>
      <c r="L635" s="53">
        <v>0</v>
      </c>
      <c r="M635" s="54">
        <f>Table3[[#This Row],[C&amp;I CLM $ Collected]]/'1.) CLM Reference'!$B$4</f>
        <v>0</v>
      </c>
      <c r="N635" s="53">
        <v>0</v>
      </c>
      <c r="O635" s="54">
        <f>Table3[[#This Row],[C&amp;I Incentive Disbursements]]/'1.) CLM Reference'!$B$5</f>
        <v>0</v>
      </c>
    </row>
    <row r="636" spans="1:15" s="1" customFormat="1" x14ac:dyDescent="0.35">
      <c r="A636" s="89" t="s">
        <v>49</v>
      </c>
      <c r="B636" s="100">
        <v>9001020500</v>
      </c>
      <c r="C636" s="89" t="s">
        <v>50</v>
      </c>
      <c r="D636" s="56">
        <f>Table3[[#This Row],[Residential CLM $ Collected]]+Table3[[#This Row],[C&amp;I CLM $ Collected]]</f>
        <v>98481.475650000008</v>
      </c>
      <c r="E636" s="57">
        <f>Table3[[#This Row],[CLM $ Collected ]]/'1.) CLM Reference'!$B$4</f>
        <v>9.3383918452169534E-4</v>
      </c>
      <c r="F636" s="56">
        <f>Table3[[#This Row],[Residential Incentive Disbursements]]+Table3[[#This Row],[C&amp;I Incentive Disbursements]]</f>
        <v>110597.26</v>
      </c>
      <c r="G636" s="57">
        <f>Table3[[#This Row],[Incentive Disbursements]]/'1.) CLM Reference'!$B$5</f>
        <v>8.4331538430488541E-4</v>
      </c>
      <c r="H636" s="53">
        <v>98481.475650000008</v>
      </c>
      <c r="I636" s="54">
        <f>Table3[[#This Row],[Residential CLM $ Collected]]/'1.) CLM Reference'!$B$4</f>
        <v>9.3383918452169534E-4</v>
      </c>
      <c r="J636" s="53">
        <v>110597.26</v>
      </c>
      <c r="K636" s="54">
        <f>Table3[[#This Row],[Residential Incentive Disbursements]]/'1.) CLM Reference'!$B$5</f>
        <v>8.4331538430488541E-4</v>
      </c>
      <c r="L636" s="53">
        <v>0</v>
      </c>
      <c r="M636" s="54">
        <f>Table3[[#This Row],[C&amp;I CLM $ Collected]]/'1.) CLM Reference'!$B$4</f>
        <v>0</v>
      </c>
      <c r="N636" s="53">
        <v>0</v>
      </c>
      <c r="O636" s="54">
        <f>Table3[[#This Row],[C&amp;I Incentive Disbursements]]/'1.) CLM Reference'!$B$5</f>
        <v>0</v>
      </c>
    </row>
    <row r="637" spans="1:15" s="1" customFormat="1" x14ac:dyDescent="0.35">
      <c r="A637" s="89" t="s">
        <v>49</v>
      </c>
      <c r="B637" s="100">
        <v>9001020600</v>
      </c>
      <c r="C637" s="89" t="s">
        <v>50</v>
      </c>
      <c r="D637" s="56">
        <f>Table3[[#This Row],[Residential CLM $ Collected]]+Table3[[#This Row],[C&amp;I CLM $ Collected]]</f>
        <v>76739.664600000004</v>
      </c>
      <c r="E637" s="57">
        <f>Table3[[#This Row],[CLM $ Collected ]]/'1.) CLM Reference'!$B$4</f>
        <v>7.2767497986340752E-4</v>
      </c>
      <c r="F637" s="56">
        <f>Table3[[#This Row],[Residential Incentive Disbursements]]+Table3[[#This Row],[C&amp;I Incentive Disbursements]]</f>
        <v>59361.73</v>
      </c>
      <c r="G637" s="57">
        <f>Table3[[#This Row],[Incentive Disbursements]]/'1.) CLM Reference'!$B$5</f>
        <v>4.5263924393744339E-4</v>
      </c>
      <c r="H637" s="53">
        <v>76739.664600000004</v>
      </c>
      <c r="I637" s="54">
        <f>Table3[[#This Row],[Residential CLM $ Collected]]/'1.) CLM Reference'!$B$4</f>
        <v>7.2767497986340752E-4</v>
      </c>
      <c r="J637" s="53">
        <v>59361.73</v>
      </c>
      <c r="K637" s="54">
        <f>Table3[[#This Row],[Residential Incentive Disbursements]]/'1.) CLM Reference'!$B$5</f>
        <v>4.5263924393744339E-4</v>
      </c>
      <c r="L637" s="53">
        <v>0</v>
      </c>
      <c r="M637" s="54">
        <f>Table3[[#This Row],[C&amp;I CLM $ Collected]]/'1.) CLM Reference'!$B$4</f>
        <v>0</v>
      </c>
      <c r="N637" s="53">
        <v>0</v>
      </c>
      <c r="O637" s="54">
        <f>Table3[[#This Row],[C&amp;I Incentive Disbursements]]/'1.) CLM Reference'!$B$5</f>
        <v>0</v>
      </c>
    </row>
    <row r="638" spans="1:15" s="1" customFormat="1" x14ac:dyDescent="0.35">
      <c r="A638" s="89" t="s">
        <v>49</v>
      </c>
      <c r="B638" s="100">
        <v>9001020700</v>
      </c>
      <c r="C638" s="89" t="s">
        <v>50</v>
      </c>
      <c r="D638" s="56">
        <f>Table3[[#This Row],[Residential CLM $ Collected]]+Table3[[#This Row],[C&amp;I CLM $ Collected]]</f>
        <v>65520.476200000005</v>
      </c>
      <c r="E638" s="57">
        <f>Table3[[#This Row],[CLM $ Collected ]]/'1.) CLM Reference'!$B$4</f>
        <v>6.2129032551799649E-4</v>
      </c>
      <c r="F638" s="56">
        <f>Table3[[#This Row],[Residential Incentive Disbursements]]+Table3[[#This Row],[C&amp;I Incentive Disbursements]]</f>
        <v>37251.620000000003</v>
      </c>
      <c r="G638" s="57">
        <f>Table3[[#This Row],[Incentive Disbursements]]/'1.) CLM Reference'!$B$5</f>
        <v>2.8404740077900265E-4</v>
      </c>
      <c r="H638" s="53">
        <v>65516.321000000004</v>
      </c>
      <c r="I638" s="54">
        <f>Table3[[#This Row],[Residential CLM $ Collected]]/'1.) CLM Reference'!$B$4</f>
        <v>6.2125092431534481E-4</v>
      </c>
      <c r="J638" s="53">
        <v>37251.620000000003</v>
      </c>
      <c r="K638" s="54">
        <f>Table3[[#This Row],[Residential Incentive Disbursements]]/'1.) CLM Reference'!$B$5</f>
        <v>2.8404740077900265E-4</v>
      </c>
      <c r="L638" s="53">
        <v>4.1551999999999998</v>
      </c>
      <c r="M638" s="54">
        <f>Table3[[#This Row],[C&amp;I CLM $ Collected]]/'1.) CLM Reference'!$B$4</f>
        <v>3.9401202651704458E-8</v>
      </c>
      <c r="N638" s="53">
        <v>0</v>
      </c>
      <c r="O638" s="54">
        <f>Table3[[#This Row],[C&amp;I Incentive Disbursements]]/'1.) CLM Reference'!$B$5</f>
        <v>0</v>
      </c>
    </row>
    <row r="639" spans="1:15" s="1" customFormat="1" x14ac:dyDescent="0.35">
      <c r="A639" s="89" t="s">
        <v>49</v>
      </c>
      <c r="B639" s="100">
        <v>9001020800</v>
      </c>
      <c r="C639" s="89" t="s">
        <v>50</v>
      </c>
      <c r="D639" s="56">
        <f>Table3[[#This Row],[Residential CLM $ Collected]]+Table3[[#This Row],[C&amp;I CLM $ Collected]]</f>
        <v>44613.048390000004</v>
      </c>
      <c r="E639" s="57">
        <f>Table3[[#This Row],[CLM $ Collected ]]/'1.) CLM Reference'!$B$4</f>
        <v>4.2303806327606075E-4</v>
      </c>
      <c r="F639" s="56">
        <f>Table3[[#This Row],[Residential Incentive Disbursements]]+Table3[[#This Row],[C&amp;I Incentive Disbursements]]</f>
        <v>36981.93</v>
      </c>
      <c r="G639" s="57">
        <f>Table3[[#This Row],[Incentive Disbursements]]/'1.) CLM Reference'!$B$5</f>
        <v>2.8199098703065857E-4</v>
      </c>
      <c r="H639" s="53">
        <v>44613.048390000004</v>
      </c>
      <c r="I639" s="54">
        <f>Table3[[#This Row],[Residential CLM $ Collected]]/'1.) CLM Reference'!$B$4</f>
        <v>4.2303806327606075E-4</v>
      </c>
      <c r="J639" s="53">
        <v>36981.93</v>
      </c>
      <c r="K639" s="54">
        <f>Table3[[#This Row],[Residential Incentive Disbursements]]/'1.) CLM Reference'!$B$5</f>
        <v>2.8199098703065857E-4</v>
      </c>
      <c r="L639" s="53">
        <v>0</v>
      </c>
      <c r="M639" s="54">
        <f>Table3[[#This Row],[C&amp;I CLM $ Collected]]/'1.) CLM Reference'!$B$4</f>
        <v>0</v>
      </c>
      <c r="N639" s="53">
        <v>0</v>
      </c>
      <c r="O639" s="54">
        <f>Table3[[#This Row],[C&amp;I Incentive Disbursements]]/'1.) CLM Reference'!$B$5</f>
        <v>0</v>
      </c>
    </row>
    <row r="640" spans="1:15" s="1" customFormat="1" x14ac:dyDescent="0.35">
      <c r="A640" s="89" t="s">
        <v>49</v>
      </c>
      <c r="B640" s="100">
        <v>9001020900</v>
      </c>
      <c r="C640" s="89" t="s">
        <v>50</v>
      </c>
      <c r="D640" s="56">
        <f>Table3[[#This Row],[Residential CLM $ Collected]]+Table3[[#This Row],[C&amp;I CLM $ Collected]]</f>
        <v>79778.220849999998</v>
      </c>
      <c r="E640" s="57">
        <f>Table3[[#This Row],[CLM $ Collected ]]/'1.) CLM Reference'!$B$4</f>
        <v>7.564877375104168E-4</v>
      </c>
      <c r="F640" s="56">
        <f>Table3[[#This Row],[Residential Incentive Disbursements]]+Table3[[#This Row],[C&amp;I Incentive Disbursements]]</f>
        <v>29007.01</v>
      </c>
      <c r="G640" s="57">
        <f>Table3[[#This Row],[Incentive Disbursements]]/'1.) CLM Reference'!$B$5</f>
        <v>2.2118140888558772E-4</v>
      </c>
      <c r="H640" s="53">
        <v>79778.220849999998</v>
      </c>
      <c r="I640" s="54">
        <f>Table3[[#This Row],[Residential CLM $ Collected]]/'1.) CLM Reference'!$B$4</f>
        <v>7.564877375104168E-4</v>
      </c>
      <c r="J640" s="53">
        <v>29007.01</v>
      </c>
      <c r="K640" s="54">
        <f>Table3[[#This Row],[Residential Incentive Disbursements]]/'1.) CLM Reference'!$B$5</f>
        <v>2.2118140888558772E-4</v>
      </c>
      <c r="L640" s="53">
        <v>0</v>
      </c>
      <c r="M640" s="54">
        <f>Table3[[#This Row],[C&amp;I CLM $ Collected]]/'1.) CLM Reference'!$B$4</f>
        <v>0</v>
      </c>
      <c r="N640" s="53">
        <v>0</v>
      </c>
      <c r="O640" s="54">
        <f>Table3[[#This Row],[C&amp;I Incentive Disbursements]]/'1.) CLM Reference'!$B$5</f>
        <v>0</v>
      </c>
    </row>
    <row r="641" spans="1:15" s="1" customFormat="1" x14ac:dyDescent="0.35">
      <c r="A641" s="89" t="s">
        <v>49</v>
      </c>
      <c r="B641" s="100">
        <v>9001021000</v>
      </c>
      <c r="C641" s="89" t="s">
        <v>50</v>
      </c>
      <c r="D641" s="56">
        <f>Table3[[#This Row],[Residential CLM $ Collected]]+Table3[[#This Row],[C&amp;I CLM $ Collected]]</f>
        <v>49738.3482</v>
      </c>
      <c r="E641" s="57">
        <f>Table3[[#This Row],[CLM $ Collected ]]/'1.) CLM Reference'!$B$4</f>
        <v>4.7163812499741045E-4</v>
      </c>
      <c r="F641" s="56">
        <f>Table3[[#This Row],[Residential Incentive Disbursements]]+Table3[[#This Row],[C&amp;I Incentive Disbursements]]</f>
        <v>13395.22</v>
      </c>
      <c r="G641" s="57">
        <f>Table3[[#This Row],[Incentive Disbursements]]/'1.) CLM Reference'!$B$5</f>
        <v>1.0213991831396626E-4</v>
      </c>
      <c r="H641" s="53">
        <v>49738.3482</v>
      </c>
      <c r="I641" s="54">
        <f>Table3[[#This Row],[Residential CLM $ Collected]]/'1.) CLM Reference'!$B$4</f>
        <v>4.7163812499741045E-4</v>
      </c>
      <c r="J641" s="53">
        <v>13395.22</v>
      </c>
      <c r="K641" s="54">
        <f>Table3[[#This Row],[Residential Incentive Disbursements]]/'1.) CLM Reference'!$B$5</f>
        <v>1.0213991831396626E-4</v>
      </c>
      <c r="L641" s="53">
        <v>0</v>
      </c>
      <c r="M641" s="54">
        <f>Table3[[#This Row],[C&amp;I CLM $ Collected]]/'1.) CLM Reference'!$B$4</f>
        <v>0</v>
      </c>
      <c r="N641" s="53">
        <v>0</v>
      </c>
      <c r="O641" s="54">
        <f>Table3[[#This Row],[C&amp;I Incentive Disbursements]]/'1.) CLM Reference'!$B$5</f>
        <v>0</v>
      </c>
    </row>
    <row r="642" spans="1:15" s="1" customFormat="1" x14ac:dyDescent="0.35">
      <c r="A642" s="89" t="s">
        <v>49</v>
      </c>
      <c r="B642" s="100">
        <v>9001021100</v>
      </c>
      <c r="C642" s="89" t="s">
        <v>50</v>
      </c>
      <c r="D642" s="56">
        <f>Table3[[#This Row],[Residential CLM $ Collected]]+Table3[[#This Row],[C&amp;I CLM $ Collected]]</f>
        <v>84205.530270000003</v>
      </c>
      <c r="E642" s="57">
        <f>Table3[[#This Row],[CLM $ Collected ]]/'1.) CLM Reference'!$B$4</f>
        <v>7.9846918621546601E-4</v>
      </c>
      <c r="F642" s="56">
        <f>Table3[[#This Row],[Residential Incentive Disbursements]]+Table3[[#This Row],[C&amp;I Incentive Disbursements]]</f>
        <v>34972.76</v>
      </c>
      <c r="G642" s="57">
        <f>Table3[[#This Row],[Incentive Disbursements]]/'1.) CLM Reference'!$B$5</f>
        <v>2.6667086092008543E-4</v>
      </c>
      <c r="H642" s="53">
        <v>84205.530270000003</v>
      </c>
      <c r="I642" s="54">
        <f>Table3[[#This Row],[Residential CLM $ Collected]]/'1.) CLM Reference'!$B$4</f>
        <v>7.9846918621546601E-4</v>
      </c>
      <c r="J642" s="53">
        <v>34972.76</v>
      </c>
      <c r="K642" s="54">
        <f>Table3[[#This Row],[Residential Incentive Disbursements]]/'1.) CLM Reference'!$B$5</f>
        <v>2.6667086092008543E-4</v>
      </c>
      <c r="L642" s="53">
        <v>0</v>
      </c>
      <c r="M642" s="54">
        <f>Table3[[#This Row],[C&amp;I CLM $ Collected]]/'1.) CLM Reference'!$B$4</f>
        <v>0</v>
      </c>
      <c r="N642" s="53">
        <v>0</v>
      </c>
      <c r="O642" s="54">
        <f>Table3[[#This Row],[C&amp;I Incentive Disbursements]]/'1.) CLM Reference'!$B$5</f>
        <v>0</v>
      </c>
    </row>
    <row r="643" spans="1:15" s="1" customFormat="1" x14ac:dyDescent="0.35">
      <c r="A643" s="89" t="s">
        <v>49</v>
      </c>
      <c r="B643" s="100">
        <v>9001021200</v>
      </c>
      <c r="C643" s="89" t="s">
        <v>50</v>
      </c>
      <c r="D643" s="56">
        <f>Table3[[#This Row],[Residential CLM $ Collected]]+Table3[[#This Row],[C&amp;I CLM $ Collected]]</f>
        <v>78029.920979999995</v>
      </c>
      <c r="E643" s="57">
        <f>Table3[[#This Row],[CLM $ Collected ]]/'1.) CLM Reference'!$B$4</f>
        <v>7.3990968652037578E-4</v>
      </c>
      <c r="F643" s="56">
        <f>Table3[[#This Row],[Residential Incentive Disbursements]]+Table3[[#This Row],[C&amp;I Incentive Disbursements]]</f>
        <v>37279.51</v>
      </c>
      <c r="G643" s="57">
        <f>Table3[[#This Row],[Incentive Disbursements]]/'1.) CLM Reference'!$B$5</f>
        <v>2.8426006487274481E-4</v>
      </c>
      <c r="H643" s="53">
        <v>78029.920979999995</v>
      </c>
      <c r="I643" s="54">
        <f>Table3[[#This Row],[Residential CLM $ Collected]]/'1.) CLM Reference'!$B$4</f>
        <v>7.3990968652037578E-4</v>
      </c>
      <c r="J643" s="53">
        <v>37279.51</v>
      </c>
      <c r="K643" s="54">
        <f>Table3[[#This Row],[Residential Incentive Disbursements]]/'1.) CLM Reference'!$B$5</f>
        <v>2.8426006487274481E-4</v>
      </c>
      <c r="L643" s="53">
        <v>0</v>
      </c>
      <c r="M643" s="54">
        <f>Table3[[#This Row],[C&amp;I CLM $ Collected]]/'1.) CLM Reference'!$B$4</f>
        <v>0</v>
      </c>
      <c r="N643" s="53">
        <v>0</v>
      </c>
      <c r="O643" s="54">
        <f>Table3[[#This Row],[C&amp;I Incentive Disbursements]]/'1.) CLM Reference'!$B$5</f>
        <v>0</v>
      </c>
    </row>
    <row r="644" spans="1:15" s="1" customFormat="1" x14ac:dyDescent="0.35">
      <c r="A644" s="89" t="s">
        <v>49</v>
      </c>
      <c r="B644" s="100">
        <v>9001021300</v>
      </c>
      <c r="C644" s="89" t="s">
        <v>50</v>
      </c>
      <c r="D644" s="56">
        <f>Table3[[#This Row],[Residential CLM $ Collected]]+Table3[[#This Row],[C&amp;I CLM $ Collected]]</f>
        <v>56101.512300000002</v>
      </c>
      <c r="E644" s="57">
        <f>Table3[[#This Row],[CLM $ Collected ]]/'1.) CLM Reference'!$B$4</f>
        <v>5.3197609145152829E-4</v>
      </c>
      <c r="F644" s="56">
        <f>Table3[[#This Row],[Residential Incentive Disbursements]]+Table3[[#This Row],[C&amp;I Incentive Disbursements]]</f>
        <v>28543.07</v>
      </c>
      <c r="G644" s="57">
        <f>Table3[[#This Row],[Incentive Disbursements]]/'1.) CLM Reference'!$B$5</f>
        <v>2.1764381908097224E-4</v>
      </c>
      <c r="H644" s="53">
        <v>56101.512300000002</v>
      </c>
      <c r="I644" s="54">
        <f>Table3[[#This Row],[Residential CLM $ Collected]]/'1.) CLM Reference'!$B$4</f>
        <v>5.3197609145152829E-4</v>
      </c>
      <c r="J644" s="53">
        <v>28543.07</v>
      </c>
      <c r="K644" s="54">
        <f>Table3[[#This Row],[Residential Incentive Disbursements]]/'1.) CLM Reference'!$B$5</f>
        <v>2.1764381908097224E-4</v>
      </c>
      <c r="L644" s="53">
        <v>0</v>
      </c>
      <c r="M644" s="54">
        <f>Table3[[#This Row],[C&amp;I CLM $ Collected]]/'1.) CLM Reference'!$B$4</f>
        <v>0</v>
      </c>
      <c r="N644" s="53">
        <v>0</v>
      </c>
      <c r="O644" s="54">
        <f>Table3[[#This Row],[C&amp;I Incentive Disbursements]]/'1.) CLM Reference'!$B$5</f>
        <v>0</v>
      </c>
    </row>
    <row r="645" spans="1:15" s="1" customFormat="1" x14ac:dyDescent="0.35">
      <c r="A645" s="89" t="s">
        <v>49</v>
      </c>
      <c r="B645" s="100">
        <v>9001021400</v>
      </c>
      <c r="C645" s="89" t="s">
        <v>50</v>
      </c>
      <c r="D645" s="56">
        <f>Table3[[#This Row],[Residential CLM $ Collected]]+Table3[[#This Row],[C&amp;I CLM $ Collected]]</f>
        <v>70154.188290000006</v>
      </c>
      <c r="E645" s="57">
        <f>Table3[[#This Row],[CLM $ Collected ]]/'1.) CLM Reference'!$B$4</f>
        <v>6.6522896363114224E-4</v>
      </c>
      <c r="F645" s="56">
        <f>Table3[[#This Row],[Residential Incentive Disbursements]]+Table3[[#This Row],[C&amp;I Incentive Disbursements]]</f>
        <v>19302.34</v>
      </c>
      <c r="G645" s="57">
        <f>Table3[[#This Row],[Incentive Disbursements]]/'1.) CLM Reference'!$B$5</f>
        <v>1.4718231062038574E-4</v>
      </c>
      <c r="H645" s="53">
        <v>70154.188290000006</v>
      </c>
      <c r="I645" s="54">
        <f>Table3[[#This Row],[Residential CLM $ Collected]]/'1.) CLM Reference'!$B$4</f>
        <v>6.6522896363114224E-4</v>
      </c>
      <c r="J645" s="53">
        <v>19302.34</v>
      </c>
      <c r="K645" s="54">
        <f>Table3[[#This Row],[Residential Incentive Disbursements]]/'1.) CLM Reference'!$B$5</f>
        <v>1.4718231062038574E-4</v>
      </c>
      <c r="L645" s="53">
        <v>0</v>
      </c>
      <c r="M645" s="54">
        <f>Table3[[#This Row],[C&amp;I CLM $ Collected]]/'1.) CLM Reference'!$B$4</f>
        <v>0</v>
      </c>
      <c r="N645" s="53">
        <v>0</v>
      </c>
      <c r="O645" s="54">
        <f>Table3[[#This Row],[C&amp;I Incentive Disbursements]]/'1.) CLM Reference'!$B$5</f>
        <v>0</v>
      </c>
    </row>
    <row r="646" spans="1:15" s="1" customFormat="1" x14ac:dyDescent="0.35">
      <c r="A646" s="89" t="s">
        <v>49</v>
      </c>
      <c r="B646" s="100">
        <v>9001021500</v>
      </c>
      <c r="C646" s="89" t="s">
        <v>50</v>
      </c>
      <c r="D646" s="56">
        <f>Table3[[#This Row],[Residential CLM $ Collected]]+Table3[[#This Row],[C&amp;I CLM $ Collected]]</f>
        <v>1504222.5602200001</v>
      </c>
      <c r="E646" s="57">
        <f>Table3[[#This Row],[CLM $ Collected ]]/'1.) CLM Reference'!$B$4</f>
        <v>1.426361617455091E-2</v>
      </c>
      <c r="F646" s="56">
        <f>Table3[[#This Row],[Residential Incentive Disbursements]]+Table3[[#This Row],[C&amp;I Incentive Disbursements]]</f>
        <v>709406.86</v>
      </c>
      <c r="G646" s="57">
        <f>Table3[[#This Row],[Incentive Disbursements]]/'1.) CLM Reference'!$B$5</f>
        <v>5.4092996406006994E-3</v>
      </c>
      <c r="H646" s="53">
        <v>662100.27135000005</v>
      </c>
      <c r="I646" s="54">
        <f>Table3[[#This Row],[Residential CLM $ Collected]]/'1.) CLM Reference'!$B$4</f>
        <v>6.2782891237990624E-3</v>
      </c>
      <c r="J646" s="53">
        <v>368616.26</v>
      </c>
      <c r="K646" s="54">
        <f>Table3[[#This Row],[Residential Incentive Disbursements]]/'1.) CLM Reference'!$B$5</f>
        <v>2.8107365676412741E-3</v>
      </c>
      <c r="L646" s="53">
        <v>842122.28887000005</v>
      </c>
      <c r="M646" s="54">
        <f>Table3[[#This Row],[C&amp;I CLM $ Collected]]/'1.) CLM Reference'!$B$4</f>
        <v>7.9853270507518476E-3</v>
      </c>
      <c r="N646" s="53">
        <v>340790.6</v>
      </c>
      <c r="O646" s="54">
        <f>Table3[[#This Row],[C&amp;I Incentive Disbursements]]/'1.) CLM Reference'!$B$5</f>
        <v>2.5985630729594249E-3</v>
      </c>
    </row>
    <row r="647" spans="1:15" s="1" customFormat="1" x14ac:dyDescent="0.35">
      <c r="A647" s="89" t="s">
        <v>49</v>
      </c>
      <c r="B647" s="100">
        <v>9001021600</v>
      </c>
      <c r="C647" s="89" t="s">
        <v>50</v>
      </c>
      <c r="D647" s="56">
        <f>Table3[[#This Row],[Residential CLM $ Collected]]+Table3[[#This Row],[C&amp;I CLM $ Collected]]</f>
        <v>81099.402199999997</v>
      </c>
      <c r="E647" s="57">
        <f>Table3[[#This Row],[CLM $ Collected ]]/'1.) CLM Reference'!$B$4</f>
        <v>7.6901568661298767E-4</v>
      </c>
      <c r="F647" s="56">
        <f>Table3[[#This Row],[Residential Incentive Disbursements]]+Table3[[#This Row],[C&amp;I Incentive Disbursements]]</f>
        <v>4860.8900000000003</v>
      </c>
      <c r="G647" s="57">
        <f>Table3[[#This Row],[Incentive Disbursements]]/'1.) CLM Reference'!$B$5</f>
        <v>3.7064781879892641E-5</v>
      </c>
      <c r="H647" s="53">
        <v>81099.402199999997</v>
      </c>
      <c r="I647" s="54">
        <f>Table3[[#This Row],[Residential CLM $ Collected]]/'1.) CLM Reference'!$B$4</f>
        <v>7.6901568661298767E-4</v>
      </c>
      <c r="J647" s="53">
        <v>4860.8900000000003</v>
      </c>
      <c r="K647" s="54">
        <f>Table3[[#This Row],[Residential Incentive Disbursements]]/'1.) CLM Reference'!$B$5</f>
        <v>3.7064781879892641E-5</v>
      </c>
      <c r="L647" s="53">
        <v>0</v>
      </c>
      <c r="M647" s="54">
        <f>Table3[[#This Row],[C&amp;I CLM $ Collected]]/'1.) CLM Reference'!$B$4</f>
        <v>0</v>
      </c>
      <c r="N647" s="53">
        <v>0</v>
      </c>
      <c r="O647" s="54">
        <f>Table3[[#This Row],[C&amp;I Incentive Disbursements]]/'1.) CLM Reference'!$B$5</f>
        <v>0</v>
      </c>
    </row>
    <row r="648" spans="1:15" s="1" customFormat="1" x14ac:dyDescent="0.35">
      <c r="A648" s="89" t="s">
        <v>49</v>
      </c>
      <c r="B648" s="100">
        <v>9001021700</v>
      </c>
      <c r="C648" s="89" t="s">
        <v>50</v>
      </c>
      <c r="D648" s="56">
        <f>Table3[[#This Row],[Residential CLM $ Collected]]+Table3[[#This Row],[C&amp;I CLM $ Collected]]</f>
        <v>89793.579969999992</v>
      </c>
      <c r="E648" s="57">
        <f>Table3[[#This Row],[CLM $ Collected ]]/'1.) CLM Reference'!$B$4</f>
        <v>8.5145722016268779E-4</v>
      </c>
      <c r="F648" s="56">
        <f>Table3[[#This Row],[Residential Incentive Disbursements]]+Table3[[#This Row],[C&amp;I Incentive Disbursements]]</f>
        <v>38251.64</v>
      </c>
      <c r="G648" s="57">
        <f>Table3[[#This Row],[Incentive Disbursements]]/'1.) CLM Reference'!$B$5</f>
        <v>2.9167265524382907E-4</v>
      </c>
      <c r="H648" s="53">
        <v>89793.579969999992</v>
      </c>
      <c r="I648" s="54">
        <f>Table3[[#This Row],[Residential CLM $ Collected]]/'1.) CLM Reference'!$B$4</f>
        <v>8.5145722016268779E-4</v>
      </c>
      <c r="J648" s="53">
        <v>38251.64</v>
      </c>
      <c r="K648" s="54">
        <f>Table3[[#This Row],[Residential Incentive Disbursements]]/'1.) CLM Reference'!$B$5</f>
        <v>2.9167265524382907E-4</v>
      </c>
      <c r="L648" s="53">
        <v>0</v>
      </c>
      <c r="M648" s="54">
        <f>Table3[[#This Row],[C&amp;I CLM $ Collected]]/'1.) CLM Reference'!$B$4</f>
        <v>0</v>
      </c>
      <c r="N648" s="53">
        <v>0</v>
      </c>
      <c r="O648" s="54">
        <f>Table3[[#This Row],[C&amp;I Incentive Disbursements]]/'1.) CLM Reference'!$B$5</f>
        <v>0</v>
      </c>
    </row>
    <row r="649" spans="1:15" s="1" customFormat="1" x14ac:dyDescent="0.35">
      <c r="A649" s="89" t="s">
        <v>49</v>
      </c>
      <c r="B649" s="100">
        <v>9001021801</v>
      </c>
      <c r="C649" s="89" t="s">
        <v>50</v>
      </c>
      <c r="D649" s="56">
        <f>Table3[[#This Row],[Residential CLM $ Collected]]+Table3[[#This Row],[C&amp;I CLM $ Collected]]</f>
        <v>47676.786</v>
      </c>
      <c r="E649" s="57">
        <f>Table3[[#This Row],[CLM $ Collected ]]/'1.) CLM Reference'!$B$4</f>
        <v>4.5208960025220111E-4</v>
      </c>
      <c r="F649" s="56">
        <f>Table3[[#This Row],[Residential Incentive Disbursements]]+Table3[[#This Row],[C&amp;I Incentive Disbursements]]</f>
        <v>13146.98</v>
      </c>
      <c r="G649" s="57">
        <f>Table3[[#This Row],[Incentive Disbursements]]/'1.) CLM Reference'!$B$5</f>
        <v>1.0024706300272396E-4</v>
      </c>
      <c r="H649" s="53">
        <v>47676.786</v>
      </c>
      <c r="I649" s="54">
        <f>Table3[[#This Row],[Residential CLM $ Collected]]/'1.) CLM Reference'!$B$4</f>
        <v>4.5208960025220111E-4</v>
      </c>
      <c r="J649" s="53">
        <v>13146.98</v>
      </c>
      <c r="K649" s="54">
        <f>Table3[[#This Row],[Residential Incentive Disbursements]]/'1.) CLM Reference'!$B$5</f>
        <v>1.0024706300272396E-4</v>
      </c>
      <c r="L649" s="53">
        <v>0</v>
      </c>
      <c r="M649" s="54">
        <f>Table3[[#This Row],[C&amp;I CLM $ Collected]]/'1.) CLM Reference'!$B$4</f>
        <v>0</v>
      </c>
      <c r="N649" s="53">
        <v>0</v>
      </c>
      <c r="O649" s="54">
        <f>Table3[[#This Row],[C&amp;I Incentive Disbursements]]/'1.) CLM Reference'!$B$5</f>
        <v>0</v>
      </c>
    </row>
    <row r="650" spans="1:15" s="1" customFormat="1" x14ac:dyDescent="0.35">
      <c r="A650" s="89" t="s">
        <v>49</v>
      </c>
      <c r="B650" s="100">
        <v>9001021802</v>
      </c>
      <c r="C650" s="89" t="s">
        <v>50</v>
      </c>
      <c r="D650" s="56">
        <f>Table3[[#This Row],[Residential CLM $ Collected]]+Table3[[#This Row],[C&amp;I CLM $ Collected]]</f>
        <v>55124.7647</v>
      </c>
      <c r="E650" s="57">
        <f>Table3[[#This Row],[CLM $ Collected ]]/'1.) CLM Reference'!$B$4</f>
        <v>5.2271419548330388E-4</v>
      </c>
      <c r="F650" s="56">
        <f>Table3[[#This Row],[Residential Incentive Disbursements]]+Table3[[#This Row],[C&amp;I Incentive Disbursements]]</f>
        <v>15247.62</v>
      </c>
      <c r="G650" s="57">
        <f>Table3[[#This Row],[Incentive Disbursements]]/'1.) CLM Reference'!$B$5</f>
        <v>1.1626465718983326E-4</v>
      </c>
      <c r="H650" s="53">
        <v>55124.7647</v>
      </c>
      <c r="I650" s="54">
        <f>Table3[[#This Row],[Residential CLM $ Collected]]/'1.) CLM Reference'!$B$4</f>
        <v>5.2271419548330388E-4</v>
      </c>
      <c r="J650" s="53">
        <v>15247.62</v>
      </c>
      <c r="K650" s="54">
        <f>Table3[[#This Row],[Residential Incentive Disbursements]]/'1.) CLM Reference'!$B$5</f>
        <v>1.1626465718983326E-4</v>
      </c>
      <c r="L650" s="53">
        <v>0</v>
      </c>
      <c r="M650" s="54">
        <f>Table3[[#This Row],[C&amp;I CLM $ Collected]]/'1.) CLM Reference'!$B$4</f>
        <v>0</v>
      </c>
      <c r="N650" s="53">
        <v>0</v>
      </c>
      <c r="O650" s="54">
        <f>Table3[[#This Row],[C&amp;I Incentive Disbursements]]/'1.) CLM Reference'!$B$5</f>
        <v>0</v>
      </c>
    </row>
    <row r="651" spans="1:15" s="1" customFormat="1" x14ac:dyDescent="0.35">
      <c r="A651" s="89" t="s">
        <v>49</v>
      </c>
      <c r="B651" s="100">
        <v>9001021900</v>
      </c>
      <c r="C651" s="89" t="s">
        <v>50</v>
      </c>
      <c r="D651" s="56">
        <f>Table3[[#This Row],[Residential CLM $ Collected]]+Table3[[#This Row],[C&amp;I CLM $ Collected]]</f>
        <v>89906.387289999999</v>
      </c>
      <c r="E651" s="57">
        <f>Table3[[#This Row],[CLM $ Collected ]]/'1.) CLM Reference'!$B$4</f>
        <v>8.5252690250671838E-4</v>
      </c>
      <c r="F651" s="56">
        <f>Table3[[#This Row],[Residential Incentive Disbursements]]+Table3[[#This Row],[C&amp;I Incentive Disbursements]]</f>
        <v>28981.71</v>
      </c>
      <c r="G651" s="57">
        <f>Table3[[#This Row],[Incentive Disbursements]]/'1.) CLM Reference'!$B$5</f>
        <v>2.209884938059292E-4</v>
      </c>
      <c r="H651" s="53">
        <v>89906.387289999999</v>
      </c>
      <c r="I651" s="54">
        <f>Table3[[#This Row],[Residential CLM $ Collected]]/'1.) CLM Reference'!$B$4</f>
        <v>8.5252690250671838E-4</v>
      </c>
      <c r="J651" s="53">
        <v>28981.71</v>
      </c>
      <c r="K651" s="54">
        <f>Table3[[#This Row],[Residential Incentive Disbursements]]/'1.) CLM Reference'!$B$5</f>
        <v>2.209884938059292E-4</v>
      </c>
      <c r="L651" s="53">
        <v>0</v>
      </c>
      <c r="M651" s="54">
        <f>Table3[[#This Row],[C&amp;I CLM $ Collected]]/'1.) CLM Reference'!$B$4</f>
        <v>0</v>
      </c>
      <c r="N651" s="53">
        <v>0</v>
      </c>
      <c r="O651" s="54">
        <f>Table3[[#This Row],[C&amp;I Incentive Disbursements]]/'1.) CLM Reference'!$B$5</f>
        <v>0</v>
      </c>
    </row>
    <row r="652" spans="1:15" s="1" customFormat="1" x14ac:dyDescent="0.35">
      <c r="A652" s="89" t="s">
        <v>49</v>
      </c>
      <c r="B652" s="100">
        <v>9001022000</v>
      </c>
      <c r="C652" s="89" t="s">
        <v>50</v>
      </c>
      <c r="D652" s="56">
        <f>Table3[[#This Row],[Residential CLM $ Collected]]+Table3[[#This Row],[C&amp;I CLM $ Collected]]</f>
        <v>27725.473420000002</v>
      </c>
      <c r="E652" s="57">
        <f>Table3[[#This Row],[CLM $ Collected ]]/'1.) CLM Reference'!$B$4</f>
        <v>2.6290358992006781E-4</v>
      </c>
      <c r="F652" s="56">
        <f>Table3[[#This Row],[Residential Incentive Disbursements]]+Table3[[#This Row],[C&amp;I Incentive Disbursements]]</f>
        <v>7594.23</v>
      </c>
      <c r="G652" s="57">
        <f>Table3[[#This Row],[Incentive Disbursements]]/'1.) CLM Reference'!$B$5</f>
        <v>5.7906778078857377E-5</v>
      </c>
      <c r="H652" s="53">
        <v>27725.473420000002</v>
      </c>
      <c r="I652" s="54">
        <f>Table3[[#This Row],[Residential CLM $ Collected]]/'1.) CLM Reference'!$B$4</f>
        <v>2.6290358992006781E-4</v>
      </c>
      <c r="J652" s="53">
        <v>7594.23</v>
      </c>
      <c r="K652" s="54">
        <f>Table3[[#This Row],[Residential Incentive Disbursements]]/'1.) CLM Reference'!$B$5</f>
        <v>5.7906778078857377E-5</v>
      </c>
      <c r="L652" s="53">
        <v>0</v>
      </c>
      <c r="M652" s="54">
        <f>Table3[[#This Row],[C&amp;I CLM $ Collected]]/'1.) CLM Reference'!$B$4</f>
        <v>0</v>
      </c>
      <c r="N652" s="53">
        <v>0</v>
      </c>
      <c r="O652" s="54">
        <f>Table3[[#This Row],[C&amp;I Incentive Disbursements]]/'1.) CLM Reference'!$B$5</f>
        <v>0</v>
      </c>
    </row>
    <row r="653" spans="1:15" s="1" customFormat="1" x14ac:dyDescent="0.35">
      <c r="A653" s="89" t="s">
        <v>49</v>
      </c>
      <c r="B653" s="100">
        <v>9001022100</v>
      </c>
      <c r="C653" s="89" t="s">
        <v>50</v>
      </c>
      <c r="D653" s="56">
        <f>Table3[[#This Row],[Residential CLM $ Collected]]+Table3[[#This Row],[C&amp;I CLM $ Collected]]</f>
        <v>75075.257370000007</v>
      </c>
      <c r="E653" s="57">
        <f>Table3[[#This Row],[CLM $ Collected ]]/'1.) CLM Reference'!$B$4</f>
        <v>7.1189243111384264E-4</v>
      </c>
      <c r="F653" s="56">
        <f>Table3[[#This Row],[Residential Incentive Disbursements]]+Table3[[#This Row],[C&amp;I Incentive Disbursements]]</f>
        <v>3690.88</v>
      </c>
      <c r="G653" s="57">
        <f>Table3[[#This Row],[Incentive Disbursements]]/'1.) CLM Reference'!$B$5</f>
        <v>2.8143336332411996E-5</v>
      </c>
      <c r="H653" s="53">
        <v>75075.257370000007</v>
      </c>
      <c r="I653" s="54">
        <f>Table3[[#This Row],[Residential CLM $ Collected]]/'1.) CLM Reference'!$B$4</f>
        <v>7.1189243111384264E-4</v>
      </c>
      <c r="J653" s="53">
        <v>3690.88</v>
      </c>
      <c r="K653" s="54">
        <f>Table3[[#This Row],[Residential Incentive Disbursements]]/'1.) CLM Reference'!$B$5</f>
        <v>2.8143336332411996E-5</v>
      </c>
      <c r="L653" s="53">
        <v>0</v>
      </c>
      <c r="M653" s="54">
        <f>Table3[[#This Row],[C&amp;I CLM $ Collected]]/'1.) CLM Reference'!$B$4</f>
        <v>0</v>
      </c>
      <c r="N653" s="53">
        <v>0</v>
      </c>
      <c r="O653" s="54">
        <f>Table3[[#This Row],[C&amp;I Incentive Disbursements]]/'1.) CLM Reference'!$B$5</f>
        <v>0</v>
      </c>
    </row>
    <row r="654" spans="1:15" s="1" customFormat="1" x14ac:dyDescent="0.35">
      <c r="A654" s="89" t="s">
        <v>49</v>
      </c>
      <c r="B654" s="100">
        <v>9001022200</v>
      </c>
      <c r="C654" s="89" t="s">
        <v>50</v>
      </c>
      <c r="D654" s="56">
        <f>Table3[[#This Row],[Residential CLM $ Collected]]+Table3[[#This Row],[C&amp;I CLM $ Collected]]</f>
        <v>72941.9231</v>
      </c>
      <c r="E654" s="57">
        <f>Table3[[#This Row],[CLM $ Collected ]]/'1.) CLM Reference'!$B$4</f>
        <v>6.9166333602910636E-4</v>
      </c>
      <c r="F654" s="56">
        <f>Table3[[#This Row],[Residential Incentive Disbursements]]+Table3[[#This Row],[C&amp;I Incentive Disbursements]]</f>
        <v>6144.77</v>
      </c>
      <c r="G654" s="57">
        <f>Table3[[#This Row],[Incentive Disbursements]]/'1.) CLM Reference'!$B$5</f>
        <v>4.6854497787875863E-5</v>
      </c>
      <c r="H654" s="53">
        <v>72941.9231</v>
      </c>
      <c r="I654" s="54">
        <f>Table3[[#This Row],[Residential CLM $ Collected]]/'1.) CLM Reference'!$B$4</f>
        <v>6.9166333602910636E-4</v>
      </c>
      <c r="J654" s="53">
        <v>6144.77</v>
      </c>
      <c r="K654" s="54">
        <f>Table3[[#This Row],[Residential Incentive Disbursements]]/'1.) CLM Reference'!$B$5</f>
        <v>4.6854497787875863E-5</v>
      </c>
      <c r="L654" s="53">
        <v>0</v>
      </c>
      <c r="M654" s="54">
        <f>Table3[[#This Row],[C&amp;I CLM $ Collected]]/'1.) CLM Reference'!$B$4</f>
        <v>0</v>
      </c>
      <c r="N654" s="53">
        <v>0</v>
      </c>
      <c r="O654" s="54">
        <f>Table3[[#This Row],[C&amp;I Incentive Disbursements]]/'1.) CLM Reference'!$B$5</f>
        <v>0</v>
      </c>
    </row>
    <row r="655" spans="1:15" s="1" customFormat="1" x14ac:dyDescent="0.35">
      <c r="A655" s="89" t="s">
        <v>49</v>
      </c>
      <c r="B655" s="100">
        <v>9001022300</v>
      </c>
      <c r="C655" s="89" t="s">
        <v>50</v>
      </c>
      <c r="D655" s="56">
        <f>Table3[[#This Row],[Residential CLM $ Collected]]+Table3[[#This Row],[C&amp;I CLM $ Collected]]</f>
        <v>67822.343580000001</v>
      </c>
      <c r="E655" s="57">
        <f>Table3[[#This Row],[CLM $ Collected ]]/'1.) CLM Reference'!$B$4</f>
        <v>6.4311751629502964E-4</v>
      </c>
      <c r="F655" s="56">
        <f>Table3[[#This Row],[Residential Incentive Disbursements]]+Table3[[#This Row],[C&amp;I Incentive Disbursements]]</f>
        <v>10280.85</v>
      </c>
      <c r="G655" s="57">
        <f>Table3[[#This Row],[Incentive Disbursements]]/'1.) CLM Reference'!$B$5</f>
        <v>7.839252951412072E-5</v>
      </c>
      <c r="H655" s="53">
        <v>67822.343580000001</v>
      </c>
      <c r="I655" s="54">
        <f>Table3[[#This Row],[Residential CLM $ Collected]]/'1.) CLM Reference'!$B$4</f>
        <v>6.4311751629502964E-4</v>
      </c>
      <c r="J655" s="53">
        <v>10280.85</v>
      </c>
      <c r="K655" s="54">
        <f>Table3[[#This Row],[Residential Incentive Disbursements]]/'1.) CLM Reference'!$B$5</f>
        <v>7.839252951412072E-5</v>
      </c>
      <c r="L655" s="53">
        <v>0</v>
      </c>
      <c r="M655" s="54">
        <f>Table3[[#This Row],[C&amp;I CLM $ Collected]]/'1.) CLM Reference'!$B$4</f>
        <v>0</v>
      </c>
      <c r="N655" s="53">
        <v>0</v>
      </c>
      <c r="O655" s="54">
        <f>Table3[[#This Row],[C&amp;I Incentive Disbursements]]/'1.) CLM Reference'!$B$5</f>
        <v>0</v>
      </c>
    </row>
    <row r="656" spans="1:15" s="1" customFormat="1" x14ac:dyDescent="0.35">
      <c r="A656" s="89" t="s">
        <v>49</v>
      </c>
      <c r="B656" s="100">
        <v>9001022400</v>
      </c>
      <c r="C656" s="89" t="s">
        <v>50</v>
      </c>
      <c r="D656" s="56">
        <f>Table3[[#This Row],[Residential CLM $ Collected]]+Table3[[#This Row],[C&amp;I CLM $ Collected]]</f>
        <v>48050.849399999999</v>
      </c>
      <c r="E656" s="57">
        <f>Table3[[#This Row],[CLM $ Collected ]]/'1.) CLM Reference'!$B$4</f>
        <v>4.5563661311030318E-4</v>
      </c>
      <c r="F656" s="56">
        <f>Table3[[#This Row],[Residential Incentive Disbursements]]+Table3[[#This Row],[C&amp;I Incentive Disbursements]]</f>
        <v>15177.17</v>
      </c>
      <c r="G656" s="57">
        <f>Table3[[#This Row],[Incentive Disbursements]]/'1.) CLM Reference'!$B$5</f>
        <v>1.1572746875655489E-4</v>
      </c>
      <c r="H656" s="53">
        <v>48050.849399999999</v>
      </c>
      <c r="I656" s="54">
        <f>Table3[[#This Row],[Residential CLM $ Collected]]/'1.) CLM Reference'!$B$4</f>
        <v>4.5563661311030318E-4</v>
      </c>
      <c r="J656" s="53">
        <v>15177.17</v>
      </c>
      <c r="K656" s="54">
        <f>Table3[[#This Row],[Residential Incentive Disbursements]]/'1.) CLM Reference'!$B$5</f>
        <v>1.1572746875655489E-4</v>
      </c>
      <c r="L656" s="53">
        <v>0</v>
      </c>
      <c r="M656" s="54">
        <f>Table3[[#This Row],[C&amp;I CLM $ Collected]]/'1.) CLM Reference'!$B$4</f>
        <v>0</v>
      </c>
      <c r="N656" s="53">
        <v>0</v>
      </c>
      <c r="O656" s="54">
        <f>Table3[[#This Row],[C&amp;I Incentive Disbursements]]/'1.) CLM Reference'!$B$5</f>
        <v>0</v>
      </c>
    </row>
    <row r="657" spans="1:15" s="1" customFormat="1" x14ac:dyDescent="0.35">
      <c r="A657" s="89" t="s">
        <v>51</v>
      </c>
      <c r="B657" s="100">
        <v>9015907200</v>
      </c>
      <c r="C657" s="89" t="s">
        <v>50</v>
      </c>
      <c r="D657" s="56">
        <f>Table3[[#This Row],[Residential CLM $ Collected]]+Table3[[#This Row],[C&amp;I CLM $ Collected]]</f>
        <v>293.1748</v>
      </c>
      <c r="E657" s="57">
        <f>Table3[[#This Row],[CLM $ Collected ]]/'1.) CLM Reference'!$B$4</f>
        <v>2.7799960789307194E-6</v>
      </c>
      <c r="F657" s="56">
        <f>Table3[[#This Row],[Residential Incentive Disbursements]]+Table3[[#This Row],[C&amp;I Incentive Disbursements]]</f>
        <v>5500</v>
      </c>
      <c r="G657" s="57">
        <f>Table3[[#This Row],[Incentive Disbursements]]/'1.) CLM Reference'!$B$5</f>
        <v>4.1938060795329563E-5</v>
      </c>
      <c r="H657" s="53">
        <v>293.1748</v>
      </c>
      <c r="I657" s="54">
        <f>Table3[[#This Row],[Residential CLM $ Collected]]/'1.) CLM Reference'!$B$4</f>
        <v>2.7799960789307194E-6</v>
      </c>
      <c r="J657" s="53">
        <v>5500</v>
      </c>
      <c r="K657" s="54">
        <f>Table3[[#This Row],[Residential Incentive Disbursements]]/'1.) CLM Reference'!$B$5</f>
        <v>4.1938060795329563E-5</v>
      </c>
      <c r="L657" s="53">
        <v>0</v>
      </c>
      <c r="M657" s="54">
        <f>Table3[[#This Row],[C&amp;I CLM $ Collected]]/'1.) CLM Reference'!$B$4</f>
        <v>0</v>
      </c>
      <c r="N657" s="53">
        <v>0</v>
      </c>
      <c r="O657" s="54">
        <f>Table3[[#This Row],[C&amp;I Incentive Disbursements]]/'1.) CLM Reference'!$B$5</f>
        <v>0</v>
      </c>
    </row>
    <row r="658" spans="1:15" s="1" customFormat="1" x14ac:dyDescent="0.35">
      <c r="A658" s="89" t="s">
        <v>51</v>
      </c>
      <c r="B658" s="100">
        <v>9015908100</v>
      </c>
      <c r="C658" s="89" t="s">
        <v>50</v>
      </c>
      <c r="D658" s="56">
        <f>Table3[[#This Row],[Residential CLM $ Collected]]+Table3[[#This Row],[C&amp;I CLM $ Collected]]</f>
        <v>85353.527759999997</v>
      </c>
      <c r="E658" s="57">
        <f>Table3[[#This Row],[CLM $ Collected ]]/'1.) CLM Reference'!$B$4</f>
        <v>8.093549394276189E-4</v>
      </c>
      <c r="F658" s="56">
        <f>Table3[[#This Row],[Residential Incentive Disbursements]]+Table3[[#This Row],[C&amp;I Incentive Disbursements]]</f>
        <v>175477.3</v>
      </c>
      <c r="G658" s="57">
        <f>Table3[[#This Row],[Incentive Disbursements]]/'1.) CLM Reference'!$B$5</f>
        <v>1.338032304654597E-3</v>
      </c>
      <c r="H658" s="53">
        <v>74834.29445999999</v>
      </c>
      <c r="I658" s="54">
        <f>Table3[[#This Row],[Residential CLM $ Collected]]/'1.) CLM Reference'!$B$4</f>
        <v>7.0960752823348669E-4</v>
      </c>
      <c r="J658" s="53">
        <v>126820.23</v>
      </c>
      <c r="K658" s="54">
        <f>Table3[[#This Row],[Residential Incentive Disbursements]]/'1.) CLM Reference'!$B$5</f>
        <v>9.670171846941232E-4</v>
      </c>
      <c r="L658" s="53">
        <v>10519.2333</v>
      </c>
      <c r="M658" s="54">
        <f>Table3[[#This Row],[C&amp;I CLM $ Collected]]/'1.) CLM Reference'!$B$4</f>
        <v>9.9747411194132135E-5</v>
      </c>
      <c r="N658" s="53">
        <v>48657.07</v>
      </c>
      <c r="O658" s="54">
        <f>Table3[[#This Row],[C&amp;I Incentive Disbursements]]/'1.) CLM Reference'!$B$5</f>
        <v>3.7101511996047383E-4</v>
      </c>
    </row>
    <row r="659" spans="1:15" s="1" customFormat="1" x14ac:dyDescent="0.35">
      <c r="A659" s="89" t="s">
        <v>52</v>
      </c>
      <c r="B659" s="100">
        <v>9011705101</v>
      </c>
      <c r="C659" s="89" t="s">
        <v>50</v>
      </c>
      <c r="D659" s="56">
        <f>Table3[[#This Row],[Residential CLM $ Collected]]+Table3[[#This Row],[C&amp;I CLM $ Collected]]</f>
        <v>413.48480000000001</v>
      </c>
      <c r="E659" s="57">
        <f>Table3[[#This Row],[CLM $ Collected ]]/'1.) CLM Reference'!$B$4</f>
        <v>3.9208217169328766E-6</v>
      </c>
      <c r="F659" s="56">
        <f>Table3[[#This Row],[Residential Incentive Disbursements]]+Table3[[#This Row],[C&amp;I Incentive Disbursements]]</f>
        <v>222582.17</v>
      </c>
      <c r="G659" s="57">
        <f>Table3[[#This Row],[Incentive Disbursements]]/'1.) CLM Reference'!$B$5</f>
        <v>1.6972117413484326E-3</v>
      </c>
      <c r="H659" s="53">
        <v>413.48480000000001</v>
      </c>
      <c r="I659" s="54">
        <f>Table3[[#This Row],[Residential CLM $ Collected]]/'1.) CLM Reference'!$B$4</f>
        <v>3.9208217169328766E-6</v>
      </c>
      <c r="J659" s="53">
        <v>222582.17</v>
      </c>
      <c r="K659" s="54">
        <f>Table3[[#This Row],[Residential Incentive Disbursements]]/'1.) CLM Reference'!$B$5</f>
        <v>1.6972117413484326E-3</v>
      </c>
      <c r="L659" s="53">
        <v>0</v>
      </c>
      <c r="M659" s="54">
        <f>Table3[[#This Row],[C&amp;I CLM $ Collected]]/'1.) CLM Reference'!$B$4</f>
        <v>0</v>
      </c>
      <c r="N659" s="53">
        <v>0</v>
      </c>
      <c r="O659" s="54">
        <f>Table3[[#This Row],[C&amp;I Incentive Disbursements]]/'1.) CLM Reference'!$B$5</f>
        <v>0</v>
      </c>
    </row>
    <row r="660" spans="1:15" s="1" customFormat="1" x14ac:dyDescent="0.35">
      <c r="A660" s="89" t="s">
        <v>52</v>
      </c>
      <c r="B660" s="100">
        <v>9011705102</v>
      </c>
      <c r="C660" s="89" t="s">
        <v>50</v>
      </c>
      <c r="D660" s="56">
        <f>Table3[[#This Row],[Residential CLM $ Collected]]+Table3[[#This Row],[C&amp;I CLM $ Collected]]</f>
        <v>336.18959999999998</v>
      </c>
      <c r="E660" s="57">
        <f>Table3[[#This Row],[CLM $ Collected ]]/'1.) CLM Reference'!$B$4</f>
        <v>3.187878936993517E-6</v>
      </c>
      <c r="F660" s="56">
        <f>Table3[[#This Row],[Residential Incentive Disbursements]]+Table3[[#This Row],[C&amp;I Incentive Disbursements]]</f>
        <v>161.38999999999999</v>
      </c>
      <c r="G660" s="57">
        <f>Table3[[#This Row],[Incentive Disbursements]]/'1.) CLM Reference'!$B$5</f>
        <v>1.2306152057742249E-6</v>
      </c>
      <c r="H660" s="53">
        <v>336.18959999999998</v>
      </c>
      <c r="I660" s="54">
        <f>Table3[[#This Row],[Residential CLM $ Collected]]/'1.) CLM Reference'!$B$4</f>
        <v>3.187878936993517E-6</v>
      </c>
      <c r="J660" s="53">
        <v>161.38999999999999</v>
      </c>
      <c r="K660" s="54">
        <f>Table3[[#This Row],[Residential Incentive Disbursements]]/'1.) CLM Reference'!$B$5</f>
        <v>1.2306152057742249E-6</v>
      </c>
      <c r="L660" s="53">
        <v>0</v>
      </c>
      <c r="M660" s="54">
        <f>Table3[[#This Row],[C&amp;I CLM $ Collected]]/'1.) CLM Reference'!$B$4</f>
        <v>0</v>
      </c>
      <c r="N660" s="53">
        <v>0</v>
      </c>
      <c r="O660" s="54">
        <f>Table3[[#This Row],[C&amp;I Incentive Disbursements]]/'1.) CLM Reference'!$B$5</f>
        <v>0</v>
      </c>
    </row>
    <row r="661" spans="1:15" s="1" customFormat="1" x14ac:dyDescent="0.35">
      <c r="A661" s="89" t="s">
        <v>52</v>
      </c>
      <c r="B661" s="100">
        <v>9011705200</v>
      </c>
      <c r="C661" s="89" t="s">
        <v>50</v>
      </c>
      <c r="D661" s="56">
        <f>Table3[[#This Row],[Residential CLM $ Collected]]+Table3[[#This Row],[C&amp;I CLM $ Collected]]</f>
        <v>293976.27978000004</v>
      </c>
      <c r="E661" s="57">
        <f>Table3[[#This Row],[CLM $ Collected ]]/'1.) CLM Reference'!$B$4</f>
        <v>2.7875960180992372E-3</v>
      </c>
      <c r="F661" s="56">
        <f>Table3[[#This Row],[Residential Incentive Disbursements]]+Table3[[#This Row],[C&amp;I Incentive Disbursements]]</f>
        <v>374788.59</v>
      </c>
      <c r="G661" s="57">
        <f>Table3[[#This Row],[Incentive Disbursements]]/'1.) CLM Reference'!$B$5</f>
        <v>2.8578012132392445E-3</v>
      </c>
      <c r="H661" s="53">
        <v>262894.43508000002</v>
      </c>
      <c r="I661" s="54">
        <f>Table3[[#This Row],[Residential CLM $ Collected]]/'1.) CLM Reference'!$B$4</f>
        <v>2.4928660263266373E-3</v>
      </c>
      <c r="J661" s="53">
        <v>332557.2</v>
      </c>
      <c r="K661" s="54">
        <f>Table3[[#This Row],[Residential Incentive Disbursements]]/'1.) CLM Reference'!$B$5</f>
        <v>2.5357825584590133E-3</v>
      </c>
      <c r="L661" s="53">
        <v>31081.844700000001</v>
      </c>
      <c r="M661" s="54">
        <f>Table3[[#This Row],[C&amp;I CLM $ Collected]]/'1.) CLM Reference'!$B$4</f>
        <v>2.9472999177259973E-4</v>
      </c>
      <c r="N661" s="53">
        <v>42231.39</v>
      </c>
      <c r="O661" s="54">
        <f>Table3[[#This Row],[C&amp;I Incentive Disbursements]]/'1.) CLM Reference'!$B$5</f>
        <v>3.2201865478023142E-4</v>
      </c>
    </row>
    <row r="662" spans="1:15" s="1" customFormat="1" x14ac:dyDescent="0.35">
      <c r="A662" s="89" t="s">
        <v>52</v>
      </c>
      <c r="B662" s="100">
        <v>9011705300</v>
      </c>
      <c r="C662" s="89" t="s">
        <v>50</v>
      </c>
      <c r="D662" s="56">
        <f>Table3[[#This Row],[Residential CLM $ Collected]]+Table3[[#This Row],[C&amp;I CLM $ Collected]]</f>
        <v>8188.5153699999992</v>
      </c>
      <c r="E662" s="57">
        <f>Table3[[#This Row],[CLM $ Collected ]]/'1.) CLM Reference'!$B$4</f>
        <v>7.7646648418840656E-5</v>
      </c>
      <c r="F662" s="56">
        <f>Table3[[#This Row],[Residential Incentive Disbursements]]+Table3[[#This Row],[C&amp;I Incentive Disbursements]]</f>
        <v>16298.88</v>
      </c>
      <c r="G662" s="57">
        <f>Table3[[#This Row],[Incentive Disbursements]]/'1.) CLM Reference'!$B$5</f>
        <v>1.2428062187923292E-4</v>
      </c>
      <c r="H662" s="53">
        <v>8188.5153699999992</v>
      </c>
      <c r="I662" s="54">
        <f>Table3[[#This Row],[Residential CLM $ Collected]]/'1.) CLM Reference'!$B$4</f>
        <v>7.7646648418840656E-5</v>
      </c>
      <c r="J662" s="53">
        <v>16298.88</v>
      </c>
      <c r="K662" s="54">
        <f>Table3[[#This Row],[Residential Incentive Disbursements]]/'1.) CLM Reference'!$B$5</f>
        <v>1.2428062187923292E-4</v>
      </c>
      <c r="L662" s="53">
        <v>0</v>
      </c>
      <c r="M662" s="54">
        <f>Table3[[#This Row],[C&amp;I CLM $ Collected]]/'1.) CLM Reference'!$B$4</f>
        <v>0</v>
      </c>
      <c r="N662" s="53">
        <v>0</v>
      </c>
      <c r="O662" s="54">
        <f>Table3[[#This Row],[C&amp;I Incentive Disbursements]]/'1.) CLM Reference'!$B$5</f>
        <v>0</v>
      </c>
    </row>
    <row r="663" spans="1:15" s="1" customFormat="1" x14ac:dyDescent="0.35">
      <c r="A663" s="89" t="s">
        <v>52</v>
      </c>
      <c r="B663" s="100">
        <v>9011705400</v>
      </c>
      <c r="C663" s="89" t="s">
        <v>50</v>
      </c>
      <c r="D663" s="56">
        <f>Table3[[#This Row],[Residential CLM $ Collected]]+Table3[[#This Row],[C&amp;I CLM $ Collected]]</f>
        <v>30195.9974</v>
      </c>
      <c r="E663" s="57">
        <f>Table3[[#This Row],[CLM $ Collected ]]/'1.) CLM Reference'!$B$4</f>
        <v>2.863300473690174E-4</v>
      </c>
      <c r="F663" s="56">
        <f>Table3[[#This Row],[Residential Incentive Disbursements]]+Table3[[#This Row],[C&amp;I Incentive Disbursements]]</f>
        <v>39524.76</v>
      </c>
      <c r="G663" s="57">
        <f>Table3[[#This Row],[Incentive Disbursements]]/'1.) CLM Reference'!$B$5</f>
        <v>3.0138032505469276E-4</v>
      </c>
      <c r="H663" s="53">
        <v>30195.9974</v>
      </c>
      <c r="I663" s="54">
        <f>Table3[[#This Row],[Residential CLM $ Collected]]/'1.) CLM Reference'!$B$4</f>
        <v>2.863300473690174E-4</v>
      </c>
      <c r="J663" s="53">
        <v>39524.76</v>
      </c>
      <c r="K663" s="54">
        <f>Table3[[#This Row],[Residential Incentive Disbursements]]/'1.) CLM Reference'!$B$5</f>
        <v>3.0138032505469276E-4</v>
      </c>
      <c r="L663" s="53">
        <v>0</v>
      </c>
      <c r="M663" s="54">
        <f>Table3[[#This Row],[C&amp;I CLM $ Collected]]/'1.) CLM Reference'!$B$4</f>
        <v>0</v>
      </c>
      <c r="N663" s="53">
        <v>0</v>
      </c>
      <c r="O663" s="54">
        <f>Table3[[#This Row],[C&amp;I Incentive Disbursements]]/'1.) CLM Reference'!$B$5</f>
        <v>0</v>
      </c>
    </row>
    <row r="664" spans="1:15" s="1" customFormat="1" x14ac:dyDescent="0.35">
      <c r="A664" s="89" t="s">
        <v>53</v>
      </c>
      <c r="B664" s="100">
        <v>9003477101</v>
      </c>
      <c r="C664" s="89" t="s">
        <v>50</v>
      </c>
      <c r="D664" s="56">
        <f>Table3[[#This Row],[Residential CLM $ Collected]]+Table3[[#This Row],[C&amp;I CLM $ Collected]]</f>
        <v>482111.25268999999</v>
      </c>
      <c r="E664" s="57">
        <f>Table3[[#This Row],[CLM $ Collected ]]/'1.) CLM Reference'!$B$4</f>
        <v>4.5715641047135609E-3</v>
      </c>
      <c r="F664" s="56">
        <f>Table3[[#This Row],[Residential Incentive Disbursements]]+Table3[[#This Row],[C&amp;I Incentive Disbursements]]</f>
        <v>391829.79</v>
      </c>
      <c r="G664" s="57">
        <f>Table3[[#This Row],[Incentive Disbursements]]/'1.) CLM Reference'!$B$5</f>
        <v>2.9877421008074933E-3</v>
      </c>
      <c r="H664" s="53">
        <v>183935.18983999998</v>
      </c>
      <c r="I664" s="54">
        <f>Table3[[#This Row],[Residential CLM $ Collected]]/'1.) CLM Reference'!$B$4</f>
        <v>1.7441441301659537E-3</v>
      </c>
      <c r="J664" s="53">
        <v>337257.74</v>
      </c>
      <c r="K664" s="54">
        <f>Table3[[#This Row],[Residential Incentive Disbursements]]/'1.) CLM Reference'!$B$5</f>
        <v>2.5716246552391726E-3</v>
      </c>
      <c r="L664" s="53">
        <v>298176.06284999999</v>
      </c>
      <c r="M664" s="54">
        <f>Table3[[#This Row],[C&amp;I CLM $ Collected]]/'1.) CLM Reference'!$B$4</f>
        <v>2.827419974547607E-3</v>
      </c>
      <c r="N664" s="53">
        <v>54572.05</v>
      </c>
      <c r="O664" s="54">
        <f>Table3[[#This Row],[C&amp;I Incentive Disbursements]]/'1.) CLM Reference'!$B$5</f>
        <v>4.1611744556832082E-4</v>
      </c>
    </row>
    <row r="665" spans="1:15" s="1" customFormat="1" x14ac:dyDescent="0.35">
      <c r="A665" s="89" t="s">
        <v>53</v>
      </c>
      <c r="B665" s="100">
        <v>9003477102</v>
      </c>
      <c r="C665" s="89" t="s">
        <v>50</v>
      </c>
      <c r="D665" s="56">
        <f>Table3[[#This Row],[Residential CLM $ Collected]]+Table3[[#This Row],[C&amp;I CLM $ Collected]]</f>
        <v>95698.352900000013</v>
      </c>
      <c r="E665" s="57">
        <f>Table3[[#This Row],[CLM $ Collected ]]/'1.) CLM Reference'!$B$4</f>
        <v>9.0744854544840914E-4</v>
      </c>
      <c r="F665" s="56">
        <f>Table3[[#This Row],[Residential Incentive Disbursements]]+Table3[[#This Row],[C&amp;I Incentive Disbursements]]</f>
        <v>87814.89</v>
      </c>
      <c r="G665" s="57">
        <f>Table3[[#This Row],[Incentive Disbursements]]/'1.) CLM Reference'!$B$5</f>
        <v>6.6959749010094146E-4</v>
      </c>
      <c r="H665" s="53">
        <v>95657.744300000006</v>
      </c>
      <c r="I665" s="54">
        <f>Table3[[#This Row],[Residential CLM $ Collected]]/'1.) CLM Reference'!$B$4</f>
        <v>9.0706347910310631E-4</v>
      </c>
      <c r="J665" s="53">
        <v>87814.89</v>
      </c>
      <c r="K665" s="54">
        <f>Table3[[#This Row],[Residential Incentive Disbursements]]/'1.) CLM Reference'!$B$5</f>
        <v>6.6959749010094146E-4</v>
      </c>
      <c r="L665" s="53">
        <v>40.608600000000003</v>
      </c>
      <c r="M665" s="54">
        <f>Table3[[#This Row],[C&amp;I CLM $ Collected]]/'1.) CLM Reference'!$B$4</f>
        <v>3.8506634530275459E-7</v>
      </c>
      <c r="N665" s="53">
        <v>0</v>
      </c>
      <c r="O665" s="54">
        <f>Table3[[#This Row],[C&amp;I Incentive Disbursements]]/'1.) CLM Reference'!$B$5</f>
        <v>0</v>
      </c>
    </row>
    <row r="666" spans="1:15" s="1" customFormat="1" x14ac:dyDescent="0.35">
      <c r="A666" s="89" t="s">
        <v>53</v>
      </c>
      <c r="B666" s="100">
        <v>9003477200</v>
      </c>
      <c r="C666" s="89" t="s">
        <v>50</v>
      </c>
      <c r="D666" s="56">
        <f>Table3[[#This Row],[Residential CLM $ Collected]]+Table3[[#This Row],[C&amp;I CLM $ Collected]]</f>
        <v>377.98540000000003</v>
      </c>
      <c r="E666" s="57">
        <f>Table3[[#This Row],[CLM $ Collected ]]/'1.) CLM Reference'!$B$4</f>
        <v>3.5842027687681875E-6</v>
      </c>
      <c r="F666" s="56">
        <f>Table3[[#This Row],[Residential Incentive Disbursements]]+Table3[[#This Row],[C&amp;I Incentive Disbursements]]</f>
        <v>2710.15</v>
      </c>
      <c r="G666" s="57">
        <f>Table3[[#This Row],[Incentive Disbursements]]/'1.) CLM Reference'!$B$5</f>
        <v>2.0665170084447712E-5</v>
      </c>
      <c r="H666" s="53">
        <v>377.98540000000003</v>
      </c>
      <c r="I666" s="54">
        <f>Table3[[#This Row],[Residential CLM $ Collected]]/'1.) CLM Reference'!$B$4</f>
        <v>3.5842027687681875E-6</v>
      </c>
      <c r="J666" s="53">
        <v>2710.15</v>
      </c>
      <c r="K666" s="54">
        <f>Table3[[#This Row],[Residential Incentive Disbursements]]/'1.) CLM Reference'!$B$5</f>
        <v>2.0665170084447712E-5</v>
      </c>
      <c r="L666" s="53">
        <v>0</v>
      </c>
      <c r="M666" s="54">
        <f>Table3[[#This Row],[C&amp;I CLM $ Collected]]/'1.) CLM Reference'!$B$4</f>
        <v>0</v>
      </c>
      <c r="N666" s="53">
        <v>0</v>
      </c>
      <c r="O666" s="54">
        <f>Table3[[#This Row],[C&amp;I Incentive Disbursements]]/'1.) CLM Reference'!$B$5</f>
        <v>0</v>
      </c>
    </row>
    <row r="667" spans="1:15" s="1" customFormat="1" x14ac:dyDescent="0.35">
      <c r="A667" s="89" t="s">
        <v>54</v>
      </c>
      <c r="B667" s="100">
        <v>9005300500</v>
      </c>
      <c r="C667" s="89" t="s">
        <v>50</v>
      </c>
      <c r="D667" s="56">
        <f>Table3[[#This Row],[Residential CLM $ Collected]]+Table3[[#This Row],[C&amp;I CLM $ Collected]]</f>
        <v>875.3999399999999</v>
      </c>
      <c r="E667" s="57">
        <f>Table3[[#This Row],[CLM $ Collected ]]/'1.) CLM Reference'!$B$4</f>
        <v>8.3008785226294575E-6</v>
      </c>
      <c r="F667" s="56">
        <f>Table3[[#This Row],[Residential Incentive Disbursements]]+Table3[[#This Row],[C&amp;I Incentive Disbursements]]</f>
        <v>25515.5</v>
      </c>
      <c r="G667" s="57">
        <f>Table3[[#This Row],[Incentive Disbursements]]/'1.) CLM Reference'!$B$5</f>
        <v>1.9455828913149661E-4</v>
      </c>
      <c r="H667" s="53">
        <v>875.3999399999999</v>
      </c>
      <c r="I667" s="54">
        <f>Table3[[#This Row],[Residential CLM $ Collected]]/'1.) CLM Reference'!$B$4</f>
        <v>8.3008785226294575E-6</v>
      </c>
      <c r="J667" s="53">
        <v>25515.5</v>
      </c>
      <c r="K667" s="54">
        <f>Table3[[#This Row],[Residential Incentive Disbursements]]/'1.) CLM Reference'!$B$5</f>
        <v>1.9455828913149661E-4</v>
      </c>
      <c r="L667" s="53">
        <v>0</v>
      </c>
      <c r="M667" s="54">
        <f>Table3[[#This Row],[C&amp;I CLM $ Collected]]/'1.) CLM Reference'!$B$4</f>
        <v>0</v>
      </c>
      <c r="N667" s="53">
        <v>0</v>
      </c>
      <c r="O667" s="54">
        <f>Table3[[#This Row],[C&amp;I Incentive Disbursements]]/'1.) CLM Reference'!$B$5</f>
        <v>0</v>
      </c>
    </row>
    <row r="668" spans="1:15" s="1" customFormat="1" x14ac:dyDescent="0.35">
      <c r="A668" s="89" t="s">
        <v>54</v>
      </c>
      <c r="B668" s="100">
        <v>9005349100</v>
      </c>
      <c r="C668" s="89" t="s">
        <v>50</v>
      </c>
      <c r="D668" s="56">
        <f>Table3[[#This Row],[Residential CLM $ Collected]]+Table3[[#This Row],[C&amp;I CLM $ Collected]]</f>
        <v>171456.11405999999</v>
      </c>
      <c r="E668" s="57">
        <f>Table3[[#This Row],[CLM $ Collected ]]/'1.) CLM Reference'!$B$4</f>
        <v>1.625812739688057E-3</v>
      </c>
      <c r="F668" s="56">
        <f>Table3[[#This Row],[Residential Incentive Disbursements]]+Table3[[#This Row],[C&amp;I Incentive Disbursements]]</f>
        <v>241421.76</v>
      </c>
      <c r="G668" s="57">
        <f>Table3[[#This Row],[Incentive Disbursements]]/'1.) CLM Reference'!$B$5</f>
        <v>1.8408655360355386E-3</v>
      </c>
      <c r="H668" s="53">
        <v>111088.10546999999</v>
      </c>
      <c r="I668" s="54">
        <f>Table3[[#This Row],[Residential CLM $ Collected]]/'1.) CLM Reference'!$B$4</f>
        <v>1.0533800914077273E-3</v>
      </c>
      <c r="J668" s="53">
        <v>188477.06</v>
      </c>
      <c r="K668" s="54">
        <f>Table3[[#This Row],[Residential Incentive Disbursements]]/'1.) CLM Reference'!$B$5</f>
        <v>1.4371568001463595E-3</v>
      </c>
      <c r="L668" s="53">
        <v>60368.008590000005</v>
      </c>
      <c r="M668" s="54">
        <f>Table3[[#This Row],[C&amp;I CLM $ Collected]]/'1.) CLM Reference'!$B$4</f>
        <v>5.724326482803297E-4</v>
      </c>
      <c r="N668" s="53">
        <v>52944.7</v>
      </c>
      <c r="O668" s="54">
        <f>Table3[[#This Row],[C&amp;I Incentive Disbursements]]/'1.) CLM Reference'!$B$5</f>
        <v>4.0370873588917904E-4</v>
      </c>
    </row>
    <row r="669" spans="1:15" s="1" customFormat="1" x14ac:dyDescent="0.35">
      <c r="A669" s="89" t="s">
        <v>54</v>
      </c>
      <c r="B669" s="100">
        <v>9005349200</v>
      </c>
      <c r="C669" s="89" t="s">
        <v>50</v>
      </c>
      <c r="D669" s="56">
        <f>Table3[[#This Row],[Residential CLM $ Collected]]+Table3[[#This Row],[C&amp;I CLM $ Collected]]</f>
        <v>37294.37803</v>
      </c>
      <c r="E669" s="57">
        <f>Table3[[#This Row],[CLM $ Collected ]]/'1.) CLM Reference'!$B$4</f>
        <v>3.5363961939962083E-4</v>
      </c>
      <c r="F669" s="56">
        <f>Table3[[#This Row],[Residential Incentive Disbursements]]+Table3[[#This Row],[C&amp;I Incentive Disbursements]]</f>
        <v>78056.14</v>
      </c>
      <c r="G669" s="57">
        <f>Table3[[#This Row],[Incentive Disbursements]]/'1.) CLM Reference'!$B$5</f>
        <v>5.9518602632159187E-4</v>
      </c>
      <c r="H669" s="53">
        <v>37294.37803</v>
      </c>
      <c r="I669" s="54">
        <f>Table3[[#This Row],[Residential CLM $ Collected]]/'1.) CLM Reference'!$B$4</f>
        <v>3.5363961939962083E-4</v>
      </c>
      <c r="J669" s="53">
        <v>78056.14</v>
      </c>
      <c r="K669" s="54">
        <f>Table3[[#This Row],[Residential Incentive Disbursements]]/'1.) CLM Reference'!$B$5</f>
        <v>5.9518602632159187E-4</v>
      </c>
      <c r="L669" s="53">
        <v>0</v>
      </c>
      <c r="M669" s="54">
        <f>Table3[[#This Row],[C&amp;I CLM $ Collected]]/'1.) CLM Reference'!$B$4</f>
        <v>0</v>
      </c>
      <c r="N669" s="53">
        <v>0</v>
      </c>
      <c r="O669" s="54">
        <f>Table3[[#This Row],[C&amp;I Incentive Disbursements]]/'1.) CLM Reference'!$B$5</f>
        <v>0</v>
      </c>
    </row>
    <row r="670" spans="1:15" s="1" customFormat="1" x14ac:dyDescent="0.35">
      <c r="A670" s="89" t="s">
        <v>55</v>
      </c>
      <c r="B670" s="100">
        <v>9015900100</v>
      </c>
      <c r="C670" s="89" t="s">
        <v>50</v>
      </c>
      <c r="D670" s="56">
        <f>Table3[[#This Row],[Residential CLM $ Collected]]+Table3[[#This Row],[C&amp;I CLM $ Collected]]</f>
        <v>180831.78013999999</v>
      </c>
      <c r="E670" s="57">
        <f>Table3[[#This Row],[CLM $ Collected ]]/'1.) CLM Reference'!$B$4</f>
        <v>1.714716407192098E-3</v>
      </c>
      <c r="F670" s="56">
        <f>Table3[[#This Row],[Residential Incentive Disbursements]]+Table3[[#This Row],[C&amp;I Incentive Disbursements]]</f>
        <v>262100.63999999998</v>
      </c>
      <c r="G670" s="57">
        <f>Table3[[#This Row],[Incentive Disbursements]]/'1.) CLM Reference'!$B$5</f>
        <v>1.9985441045117791E-3</v>
      </c>
      <c r="H670" s="53">
        <v>177760.43544</v>
      </c>
      <c r="I670" s="54">
        <f>Table3[[#This Row],[Residential CLM $ Collected]]/'1.) CLM Reference'!$B$4</f>
        <v>1.6855927368662562E-3</v>
      </c>
      <c r="J670" s="53">
        <v>215072.53999999998</v>
      </c>
      <c r="K670" s="54">
        <f>Table3[[#This Row],[Residential Incentive Disbursements]]/'1.) CLM Reference'!$B$5</f>
        <v>1.6399500468956267E-3</v>
      </c>
      <c r="L670" s="53">
        <v>3071.3447000000001</v>
      </c>
      <c r="M670" s="54">
        <f>Table3[[#This Row],[C&amp;I CLM $ Collected]]/'1.) CLM Reference'!$B$4</f>
        <v>2.9123670325841945E-5</v>
      </c>
      <c r="N670" s="53">
        <v>47028.1</v>
      </c>
      <c r="O670" s="54">
        <f>Table3[[#This Row],[C&amp;I Incentive Disbursements]]/'1.) CLM Reference'!$B$5</f>
        <v>3.5859405761615236E-4</v>
      </c>
    </row>
    <row r="671" spans="1:15" s="1" customFormat="1" x14ac:dyDescent="0.35">
      <c r="A671" s="89" t="s">
        <v>55</v>
      </c>
      <c r="B671" s="100">
        <v>9015900200</v>
      </c>
      <c r="C671" s="89" t="s">
        <v>50</v>
      </c>
      <c r="D671" s="56">
        <f>Table3[[#This Row],[Residential CLM $ Collected]]+Table3[[#This Row],[C&amp;I CLM $ Collected]]</f>
        <v>7250.0268800000003</v>
      </c>
      <c r="E671" s="57">
        <f>Table3[[#This Row],[CLM $ Collected ]]/'1.) CLM Reference'!$B$4</f>
        <v>6.8747540029164572E-5</v>
      </c>
      <c r="F671" s="56">
        <f>Table3[[#This Row],[Residential Incentive Disbursements]]+Table3[[#This Row],[C&amp;I Incentive Disbursements]]</f>
        <v>254.46</v>
      </c>
      <c r="G671" s="57">
        <f>Table3[[#This Row],[Incentive Disbursements]]/'1.) CLM Reference'!$B$5</f>
        <v>1.9402834454508293E-6</v>
      </c>
      <c r="H671" s="53">
        <v>7250.0268800000003</v>
      </c>
      <c r="I671" s="54">
        <f>Table3[[#This Row],[Residential CLM $ Collected]]/'1.) CLM Reference'!$B$4</f>
        <v>6.8747540029164572E-5</v>
      </c>
      <c r="J671" s="53">
        <v>254.46</v>
      </c>
      <c r="K671" s="54">
        <f>Table3[[#This Row],[Residential Incentive Disbursements]]/'1.) CLM Reference'!$B$5</f>
        <v>1.9402834454508293E-6</v>
      </c>
      <c r="L671" s="53">
        <v>0</v>
      </c>
      <c r="M671" s="54">
        <f>Table3[[#This Row],[C&amp;I CLM $ Collected]]/'1.) CLM Reference'!$B$4</f>
        <v>0</v>
      </c>
      <c r="N671" s="53">
        <v>0</v>
      </c>
      <c r="O671" s="54">
        <f>Table3[[#This Row],[C&amp;I Incentive Disbursements]]/'1.) CLM Reference'!$B$5</f>
        <v>0</v>
      </c>
    </row>
    <row r="672" spans="1:15" s="1" customFormat="1" x14ac:dyDescent="0.35">
      <c r="A672" s="89" t="s">
        <v>55</v>
      </c>
      <c r="B672" s="100">
        <v>9015901100</v>
      </c>
      <c r="C672" s="89" t="s">
        <v>50</v>
      </c>
      <c r="D672" s="56">
        <f>Table3[[#This Row],[Residential CLM $ Collected]]+Table3[[#This Row],[C&amp;I CLM $ Collected]]</f>
        <v>96.671999999999997</v>
      </c>
      <c r="E672" s="57">
        <f>Table3[[#This Row],[CLM $ Collected ]]/'1.) CLM Reference'!$B$4</f>
        <v>9.1668104128455277E-7</v>
      </c>
      <c r="F672" s="56">
        <f>Table3[[#This Row],[Residential Incentive Disbursements]]+Table3[[#This Row],[C&amp;I Incentive Disbursements]]</f>
        <v>7750</v>
      </c>
      <c r="G672" s="57">
        <f>Table3[[#This Row],[Incentive Disbursements]]/'1.) CLM Reference'!$B$5</f>
        <v>5.909454021160074E-5</v>
      </c>
      <c r="H672" s="53">
        <v>96.671999999999997</v>
      </c>
      <c r="I672" s="54">
        <f>Table3[[#This Row],[Residential CLM $ Collected]]/'1.) CLM Reference'!$B$4</f>
        <v>9.1668104128455277E-7</v>
      </c>
      <c r="J672" s="53">
        <v>7750</v>
      </c>
      <c r="K672" s="54">
        <f>Table3[[#This Row],[Residential Incentive Disbursements]]/'1.) CLM Reference'!$B$5</f>
        <v>5.909454021160074E-5</v>
      </c>
      <c r="L672" s="53">
        <v>0</v>
      </c>
      <c r="M672" s="54">
        <f>Table3[[#This Row],[C&amp;I CLM $ Collected]]/'1.) CLM Reference'!$B$4</f>
        <v>0</v>
      </c>
      <c r="N672" s="53">
        <v>0</v>
      </c>
      <c r="O672" s="54">
        <f>Table3[[#This Row],[C&amp;I Incentive Disbursements]]/'1.) CLM Reference'!$B$5</f>
        <v>0</v>
      </c>
    </row>
    <row r="673" spans="1:15" s="1" customFormat="1" x14ac:dyDescent="0.35">
      <c r="A673" s="89" t="s">
        <v>55</v>
      </c>
      <c r="B673" s="100">
        <v>9015903200</v>
      </c>
      <c r="C673" s="89" t="s">
        <v>50</v>
      </c>
      <c r="D673" s="56">
        <f>Table3[[#This Row],[Residential CLM $ Collected]]+Table3[[#This Row],[C&amp;I CLM $ Collected]]</f>
        <v>17.892800000000001</v>
      </c>
      <c r="E673" s="57">
        <f>Table3[[#This Row],[CLM $ Collected ]]/'1.) CLM Reference'!$B$4</f>
        <v>1.6966640325529881E-7</v>
      </c>
      <c r="F673" s="56">
        <f>Table3[[#This Row],[Residential Incentive Disbursements]]+Table3[[#This Row],[C&amp;I Incentive Disbursements]]</f>
        <v>0</v>
      </c>
      <c r="G673" s="57">
        <f>Table3[[#This Row],[Incentive Disbursements]]/'1.) CLM Reference'!$B$5</f>
        <v>0</v>
      </c>
      <c r="H673" s="53">
        <v>17.892800000000001</v>
      </c>
      <c r="I673" s="54">
        <f>Table3[[#This Row],[Residential CLM $ Collected]]/'1.) CLM Reference'!$B$4</f>
        <v>1.6966640325529881E-7</v>
      </c>
      <c r="J673" s="53">
        <v>0</v>
      </c>
      <c r="K673" s="54">
        <f>Table3[[#This Row],[Residential Incentive Disbursements]]/'1.) CLM Reference'!$B$5</f>
        <v>0</v>
      </c>
      <c r="L673" s="53">
        <v>0</v>
      </c>
      <c r="M673" s="54">
        <f>Table3[[#This Row],[C&amp;I CLM $ Collected]]/'1.) CLM Reference'!$B$4</f>
        <v>0</v>
      </c>
      <c r="N673" s="53">
        <v>0</v>
      </c>
      <c r="O673" s="54">
        <f>Table3[[#This Row],[C&amp;I Incentive Disbursements]]/'1.) CLM Reference'!$B$5</f>
        <v>0</v>
      </c>
    </row>
    <row r="674" spans="1:15" s="1" customFormat="1" x14ac:dyDescent="0.35">
      <c r="A674" s="89" t="s">
        <v>57</v>
      </c>
      <c r="B674" s="100">
        <v>9013530600</v>
      </c>
      <c r="C674" s="89" t="s">
        <v>50</v>
      </c>
      <c r="D674" s="56">
        <f>Table3[[#This Row],[Residential CLM $ Collected]]+Table3[[#This Row],[C&amp;I CLM $ Collected]]</f>
        <v>417.73540000000003</v>
      </c>
      <c r="E674" s="57">
        <f>Table3[[#This Row],[CLM $ Collected ]]/'1.) CLM Reference'!$B$4</f>
        <v>3.9611275390332174E-6</v>
      </c>
      <c r="F674" s="56">
        <f>Table3[[#This Row],[Residential Incentive Disbursements]]+Table3[[#This Row],[C&amp;I Incentive Disbursements]]</f>
        <v>26061.71</v>
      </c>
      <c r="G674" s="57">
        <f>Table3[[#This Row],[Incentive Disbursements]]/'1.) CLM Reference'!$B$5</f>
        <v>1.9872319607459061E-4</v>
      </c>
      <c r="H674" s="53">
        <v>417.73540000000003</v>
      </c>
      <c r="I674" s="54">
        <f>Table3[[#This Row],[Residential CLM $ Collected]]/'1.) CLM Reference'!$B$4</f>
        <v>3.9611275390332174E-6</v>
      </c>
      <c r="J674" s="53">
        <v>26061.71</v>
      </c>
      <c r="K674" s="54">
        <f>Table3[[#This Row],[Residential Incentive Disbursements]]/'1.) CLM Reference'!$B$5</f>
        <v>1.9872319607459061E-4</v>
      </c>
      <c r="L674" s="53">
        <v>0</v>
      </c>
      <c r="M674" s="54">
        <f>Table3[[#This Row],[C&amp;I CLM $ Collected]]/'1.) CLM Reference'!$B$4</f>
        <v>0</v>
      </c>
      <c r="N674" s="53">
        <v>0</v>
      </c>
      <c r="O674" s="54">
        <f>Table3[[#This Row],[C&amp;I Incentive Disbursements]]/'1.) CLM Reference'!$B$5</f>
        <v>0</v>
      </c>
    </row>
    <row r="675" spans="1:15" s="1" customFormat="1" x14ac:dyDescent="0.35">
      <c r="A675" s="89" t="s">
        <v>57</v>
      </c>
      <c r="B675" s="100">
        <v>9013533101</v>
      </c>
      <c r="C675" s="89" t="s">
        <v>50</v>
      </c>
      <c r="D675" s="56">
        <f>Table3[[#This Row],[Residential CLM $ Collected]]+Table3[[#This Row],[C&amp;I CLM $ Collected]]</f>
        <v>229917.40896</v>
      </c>
      <c r="E675" s="57">
        <f>Table3[[#This Row],[CLM $ Collected ]]/'1.) CLM Reference'!$B$4</f>
        <v>2.1801651962812308E-3</v>
      </c>
      <c r="F675" s="56">
        <f>Table3[[#This Row],[Residential Incentive Disbursements]]+Table3[[#This Row],[C&amp;I Incentive Disbursements]]</f>
        <v>316907.36</v>
      </c>
      <c r="G675" s="57">
        <f>Table3[[#This Row],[Incentive Disbursements]]/'1.) CLM Reference'!$B$5</f>
        <v>2.4164509327577076E-3</v>
      </c>
      <c r="H675" s="53">
        <v>188539.30991000001</v>
      </c>
      <c r="I675" s="54">
        <f>Table3[[#This Row],[Residential CLM $ Collected]]/'1.) CLM Reference'!$B$4</f>
        <v>1.78780216537746E-3</v>
      </c>
      <c r="J675" s="53">
        <v>288509.69</v>
      </c>
      <c r="K675" s="54">
        <f>Table3[[#This Row],[Residential Incentive Disbursements]]/'1.) CLM Reference'!$B$5</f>
        <v>2.1999158035021244E-3</v>
      </c>
      <c r="L675" s="53">
        <v>41378.099049999997</v>
      </c>
      <c r="M675" s="54">
        <f>Table3[[#This Row],[C&amp;I CLM $ Collected]]/'1.) CLM Reference'!$B$4</f>
        <v>3.9236303090377109E-4</v>
      </c>
      <c r="N675" s="53">
        <v>28397.67</v>
      </c>
      <c r="O675" s="54">
        <f>Table3[[#This Row],[C&amp;I Incentive Disbursements]]/'1.) CLM Reference'!$B$5</f>
        <v>2.1653512925558298E-4</v>
      </c>
    </row>
    <row r="676" spans="1:15" s="1" customFormat="1" x14ac:dyDescent="0.35">
      <c r="A676" s="89" t="s">
        <v>57</v>
      </c>
      <c r="B676" s="100">
        <v>9013533102</v>
      </c>
      <c r="C676" s="89" t="s">
        <v>50</v>
      </c>
      <c r="D676" s="56">
        <f>Table3[[#This Row],[Residential CLM $ Collected]]+Table3[[#This Row],[C&amp;I CLM $ Collected]]</f>
        <v>76506.879059999992</v>
      </c>
      <c r="E676" s="57">
        <f>Table3[[#This Row],[CLM $ Collected ]]/'1.) CLM Reference'!$B$4</f>
        <v>7.2546761794679056E-4</v>
      </c>
      <c r="F676" s="56">
        <f>Table3[[#This Row],[Residential Incentive Disbursements]]+Table3[[#This Row],[C&amp;I Incentive Disbursements]]</f>
        <v>98413.06</v>
      </c>
      <c r="G676" s="57">
        <f>Table3[[#This Row],[Incentive Disbursements]]/'1.) CLM Reference'!$B$5</f>
        <v>7.5040961696989374E-4</v>
      </c>
      <c r="H676" s="53">
        <v>76506.879059999992</v>
      </c>
      <c r="I676" s="54">
        <f>Table3[[#This Row],[Residential CLM $ Collected]]/'1.) CLM Reference'!$B$4</f>
        <v>7.2546761794679056E-4</v>
      </c>
      <c r="J676" s="53">
        <v>98413.06</v>
      </c>
      <c r="K676" s="54">
        <f>Table3[[#This Row],[Residential Incentive Disbursements]]/'1.) CLM Reference'!$B$5</f>
        <v>7.5040961696989374E-4</v>
      </c>
      <c r="L676" s="53">
        <v>0</v>
      </c>
      <c r="M676" s="54">
        <f>Table3[[#This Row],[C&amp;I CLM $ Collected]]/'1.) CLM Reference'!$B$4</f>
        <v>0</v>
      </c>
      <c r="N676" s="53">
        <v>0</v>
      </c>
      <c r="O676" s="54">
        <f>Table3[[#This Row],[C&amp;I Incentive Disbursements]]/'1.) CLM Reference'!$B$5</f>
        <v>0</v>
      </c>
    </row>
    <row r="677" spans="1:15" s="1" customFormat="1" x14ac:dyDescent="0.35">
      <c r="A677" s="89" t="s">
        <v>58</v>
      </c>
      <c r="B677" s="100">
        <v>9005310100</v>
      </c>
      <c r="C677" s="89" t="s">
        <v>50</v>
      </c>
      <c r="D677" s="56">
        <f>Table3[[#This Row],[Residential CLM $ Collected]]+Table3[[#This Row],[C&amp;I CLM $ Collected]]</f>
        <v>57360.210890000002</v>
      </c>
      <c r="E677" s="57">
        <f>Table3[[#This Row],[CLM $ Collected ]]/'1.) CLM Reference'!$B$4</f>
        <v>5.4391155502055144E-4</v>
      </c>
      <c r="F677" s="56">
        <f>Table3[[#This Row],[Residential Incentive Disbursements]]+Table3[[#This Row],[C&amp;I Incentive Disbursements]]</f>
        <v>128334.39</v>
      </c>
      <c r="G677" s="57">
        <f>Table3[[#This Row],[Incentive Disbursements]]/'1.) CLM Reference'!$B$5</f>
        <v>9.7856280908209699E-4</v>
      </c>
      <c r="H677" s="53">
        <v>57355.854290000003</v>
      </c>
      <c r="I677" s="54">
        <f>Table3[[#This Row],[Residential CLM $ Collected]]/'1.) CLM Reference'!$B$4</f>
        <v>5.4387024406573042E-4</v>
      </c>
      <c r="J677" s="53">
        <v>128334.39</v>
      </c>
      <c r="K677" s="54">
        <f>Table3[[#This Row],[Residential Incentive Disbursements]]/'1.) CLM Reference'!$B$5</f>
        <v>9.7856280908209699E-4</v>
      </c>
      <c r="L677" s="53">
        <v>4.3566000000000003</v>
      </c>
      <c r="M677" s="54">
        <f>Table3[[#This Row],[C&amp;I CLM $ Collected]]/'1.) CLM Reference'!$B$4</f>
        <v>4.1310954821047284E-8</v>
      </c>
      <c r="N677" s="53">
        <v>0</v>
      </c>
      <c r="O677" s="54">
        <f>Table3[[#This Row],[C&amp;I Incentive Disbursements]]/'1.) CLM Reference'!$B$5</f>
        <v>0</v>
      </c>
    </row>
    <row r="678" spans="1:15" s="1" customFormat="1" x14ac:dyDescent="0.35">
      <c r="A678" s="89" t="s">
        <v>58</v>
      </c>
      <c r="B678" s="100">
        <v>9005310200</v>
      </c>
      <c r="C678" s="89" t="s">
        <v>50</v>
      </c>
      <c r="D678" s="56">
        <f>Table3[[#This Row],[Residential CLM $ Collected]]+Table3[[#This Row],[C&amp;I CLM $ Collected]]</f>
        <v>28387.31251</v>
      </c>
      <c r="E678" s="57">
        <f>Table3[[#This Row],[CLM $ Collected ]]/'1.) CLM Reference'!$B$4</f>
        <v>2.6917940242197132E-4</v>
      </c>
      <c r="F678" s="56">
        <f>Table3[[#This Row],[Residential Incentive Disbursements]]+Table3[[#This Row],[C&amp;I Incentive Disbursements]]</f>
        <v>7281.46</v>
      </c>
      <c r="G678" s="57">
        <f>Table3[[#This Row],[Incentive Disbursements]]/'1.) CLM Reference'!$B$5</f>
        <v>5.5521874937956435E-5</v>
      </c>
      <c r="H678" s="53">
        <v>28387.31251</v>
      </c>
      <c r="I678" s="54">
        <f>Table3[[#This Row],[Residential CLM $ Collected]]/'1.) CLM Reference'!$B$4</f>
        <v>2.6917940242197132E-4</v>
      </c>
      <c r="J678" s="53">
        <v>7281.46</v>
      </c>
      <c r="K678" s="54">
        <f>Table3[[#This Row],[Residential Incentive Disbursements]]/'1.) CLM Reference'!$B$5</f>
        <v>5.5521874937956435E-5</v>
      </c>
      <c r="L678" s="53">
        <v>0</v>
      </c>
      <c r="M678" s="54">
        <f>Table3[[#This Row],[C&amp;I CLM $ Collected]]/'1.) CLM Reference'!$B$4</f>
        <v>0</v>
      </c>
      <c r="N678" s="53">
        <v>0</v>
      </c>
      <c r="O678" s="54">
        <f>Table3[[#This Row],[C&amp;I Incentive Disbursements]]/'1.) CLM Reference'!$B$5</f>
        <v>0</v>
      </c>
    </row>
    <row r="679" spans="1:15" s="1" customFormat="1" x14ac:dyDescent="0.35">
      <c r="A679" s="89" t="s">
        <v>58</v>
      </c>
      <c r="B679" s="100">
        <v>9005310300</v>
      </c>
      <c r="C679" s="89" t="s">
        <v>50</v>
      </c>
      <c r="D679" s="56">
        <f>Table3[[#This Row],[Residential CLM $ Collected]]+Table3[[#This Row],[C&amp;I CLM $ Collected]]</f>
        <v>21005.092499999999</v>
      </c>
      <c r="E679" s="57">
        <f>Table3[[#This Row],[CLM $ Collected ]]/'1.) CLM Reference'!$B$4</f>
        <v>1.9917835635114976E-4</v>
      </c>
      <c r="F679" s="56">
        <f>Table3[[#This Row],[Residential Incentive Disbursements]]+Table3[[#This Row],[C&amp;I Incentive Disbursements]]</f>
        <v>2623.67</v>
      </c>
      <c r="G679" s="57">
        <f>Table3[[#This Row],[Incentive Disbursements]]/'1.) CLM Reference'!$B$5</f>
        <v>2.0005751266705874E-5</v>
      </c>
      <c r="H679" s="53">
        <v>21005.092499999999</v>
      </c>
      <c r="I679" s="54">
        <f>Table3[[#This Row],[Residential CLM $ Collected]]/'1.) CLM Reference'!$B$4</f>
        <v>1.9917835635114976E-4</v>
      </c>
      <c r="J679" s="53">
        <v>2623.67</v>
      </c>
      <c r="K679" s="54">
        <f>Table3[[#This Row],[Residential Incentive Disbursements]]/'1.) CLM Reference'!$B$5</f>
        <v>2.0005751266705874E-5</v>
      </c>
      <c r="L679" s="53">
        <v>0</v>
      </c>
      <c r="M679" s="54">
        <f>Table3[[#This Row],[C&amp;I CLM $ Collected]]/'1.) CLM Reference'!$B$4</f>
        <v>0</v>
      </c>
      <c r="N679" s="53">
        <v>0</v>
      </c>
      <c r="O679" s="54">
        <f>Table3[[#This Row],[C&amp;I Incentive Disbursements]]/'1.) CLM Reference'!$B$5</f>
        <v>0</v>
      </c>
    </row>
    <row r="680" spans="1:15" s="1" customFormat="1" x14ac:dyDescent="0.35">
      <c r="A680" s="89" t="s">
        <v>58</v>
      </c>
      <c r="B680" s="100">
        <v>9005310400</v>
      </c>
      <c r="C680" s="89" t="s">
        <v>50</v>
      </c>
      <c r="D680" s="56">
        <f>Table3[[#This Row],[Residential CLM $ Collected]]+Table3[[#This Row],[C&amp;I CLM $ Collected]]</f>
        <v>35426.678699999997</v>
      </c>
      <c r="E680" s="57">
        <f>Table3[[#This Row],[CLM $ Collected ]]/'1.) CLM Reference'!$B$4</f>
        <v>3.359293768616485E-4</v>
      </c>
      <c r="F680" s="56">
        <f>Table3[[#This Row],[Residential Incentive Disbursements]]+Table3[[#This Row],[C&amp;I Incentive Disbursements]]</f>
        <v>104826.86</v>
      </c>
      <c r="G680" s="57">
        <f>Table3[[#This Row],[Incentive Disbursements]]/'1.) CLM Reference'!$B$5</f>
        <v>7.9931549593881821E-4</v>
      </c>
      <c r="H680" s="53">
        <v>35426.678699999997</v>
      </c>
      <c r="I680" s="54">
        <f>Table3[[#This Row],[Residential CLM $ Collected]]/'1.) CLM Reference'!$B$4</f>
        <v>3.359293768616485E-4</v>
      </c>
      <c r="J680" s="53">
        <v>104826.86</v>
      </c>
      <c r="K680" s="54">
        <f>Table3[[#This Row],[Residential Incentive Disbursements]]/'1.) CLM Reference'!$B$5</f>
        <v>7.9931549593881821E-4</v>
      </c>
      <c r="L680" s="53">
        <v>0</v>
      </c>
      <c r="M680" s="54">
        <f>Table3[[#This Row],[C&amp;I CLM $ Collected]]/'1.) CLM Reference'!$B$4</f>
        <v>0</v>
      </c>
      <c r="N680" s="53">
        <v>0</v>
      </c>
      <c r="O680" s="54">
        <f>Table3[[#This Row],[C&amp;I Incentive Disbursements]]/'1.) CLM Reference'!$B$5</f>
        <v>0</v>
      </c>
    </row>
    <row r="681" spans="1:15" s="1" customFormat="1" x14ac:dyDescent="0.35">
      <c r="A681" s="89" t="s">
        <v>58</v>
      </c>
      <c r="B681" s="100">
        <v>9005310500</v>
      </c>
      <c r="C681" s="89" t="s">
        <v>50</v>
      </c>
      <c r="D681" s="56">
        <f>Table3[[#This Row],[Residential CLM $ Collected]]+Table3[[#This Row],[C&amp;I CLM $ Collected]]</f>
        <v>25392.824170000004</v>
      </c>
      <c r="E681" s="57">
        <f>Table3[[#This Row],[CLM $ Collected ]]/'1.) CLM Reference'!$B$4</f>
        <v>2.4078451362660505E-4</v>
      </c>
      <c r="F681" s="56">
        <f>Table3[[#This Row],[Residential Incentive Disbursements]]+Table3[[#This Row],[C&amp;I Incentive Disbursements]]</f>
        <v>119383.53</v>
      </c>
      <c r="G681" s="57">
        <f>Table3[[#This Row],[Incentive Disbursements]]/'1.) CLM Reference'!$B$5</f>
        <v>9.1031158892746367E-4</v>
      </c>
      <c r="H681" s="53">
        <v>25392.824170000004</v>
      </c>
      <c r="I681" s="54">
        <f>Table3[[#This Row],[Residential CLM $ Collected]]/'1.) CLM Reference'!$B$4</f>
        <v>2.4078451362660505E-4</v>
      </c>
      <c r="J681" s="53">
        <v>119383.53</v>
      </c>
      <c r="K681" s="54">
        <f>Table3[[#This Row],[Residential Incentive Disbursements]]/'1.) CLM Reference'!$B$5</f>
        <v>9.1031158892746367E-4</v>
      </c>
      <c r="L681" s="53">
        <v>0</v>
      </c>
      <c r="M681" s="54">
        <f>Table3[[#This Row],[C&amp;I CLM $ Collected]]/'1.) CLM Reference'!$B$4</f>
        <v>0</v>
      </c>
      <c r="N681" s="53">
        <v>0</v>
      </c>
      <c r="O681" s="54">
        <f>Table3[[#This Row],[C&amp;I Incentive Disbursements]]/'1.) CLM Reference'!$B$5</f>
        <v>0</v>
      </c>
    </row>
    <row r="682" spans="1:15" s="1" customFormat="1" x14ac:dyDescent="0.35">
      <c r="A682" s="89" t="s">
        <v>58</v>
      </c>
      <c r="B682" s="100">
        <v>9005310601</v>
      </c>
      <c r="C682" s="89" t="s">
        <v>50</v>
      </c>
      <c r="D682" s="56">
        <f>Table3[[#This Row],[Residential CLM $ Collected]]+Table3[[#This Row],[C&amp;I CLM $ Collected]]</f>
        <v>428255.45585999999</v>
      </c>
      <c r="E682" s="57">
        <f>Table3[[#This Row],[CLM $ Collected ]]/'1.) CLM Reference'!$B$4</f>
        <v>4.060882750057262E-3</v>
      </c>
      <c r="F682" s="56">
        <f>Table3[[#This Row],[Residential Incentive Disbursements]]+Table3[[#This Row],[C&amp;I Incentive Disbursements]]</f>
        <v>676494.97</v>
      </c>
      <c r="G682" s="57">
        <f>Table3[[#This Row],[Incentive Disbursements]]/'1.) CLM Reference'!$B$5</f>
        <v>5.1583431235626628E-3</v>
      </c>
      <c r="H682" s="53">
        <v>201973.03706</v>
      </c>
      <c r="I682" s="54">
        <f>Table3[[#This Row],[Residential CLM $ Collected]]/'1.) CLM Reference'!$B$4</f>
        <v>1.9151859268822862E-3</v>
      </c>
      <c r="J682" s="53">
        <v>328320.78000000003</v>
      </c>
      <c r="K682" s="54">
        <f>Table3[[#This Row],[Residential Incentive Disbursements]]/'1.) CLM Reference'!$B$5</f>
        <v>2.5034794240018222E-3</v>
      </c>
      <c r="L682" s="53">
        <v>226282.41880000001</v>
      </c>
      <c r="M682" s="54">
        <f>Table3[[#This Row],[C&amp;I CLM $ Collected]]/'1.) CLM Reference'!$B$4</f>
        <v>2.145696823174976E-3</v>
      </c>
      <c r="N682" s="53">
        <v>348174.19</v>
      </c>
      <c r="O682" s="54">
        <f>Table3[[#This Row],[C&amp;I Incentive Disbursements]]/'1.) CLM Reference'!$B$5</f>
        <v>2.654863699560841E-3</v>
      </c>
    </row>
    <row r="683" spans="1:15" s="1" customFormat="1" x14ac:dyDescent="0.35">
      <c r="A683" s="89" t="s">
        <v>58</v>
      </c>
      <c r="B683" s="100">
        <v>9005310602</v>
      </c>
      <c r="C683" s="89" t="s">
        <v>50</v>
      </c>
      <c r="D683" s="56">
        <f>Table3[[#This Row],[Residential CLM $ Collected]]+Table3[[#This Row],[C&amp;I CLM $ Collected]]</f>
        <v>51151.72623</v>
      </c>
      <c r="E683" s="57">
        <f>Table3[[#This Row],[CLM $ Collected ]]/'1.) CLM Reference'!$B$4</f>
        <v>4.8504031843779762E-4</v>
      </c>
      <c r="F683" s="56">
        <f>Table3[[#This Row],[Residential Incentive Disbursements]]+Table3[[#This Row],[C&amp;I Incentive Disbursements]]</f>
        <v>89413.89</v>
      </c>
      <c r="G683" s="57">
        <f>Table3[[#This Row],[Incentive Disbursements]]/'1.) CLM Reference'!$B$5</f>
        <v>6.8179002813943809E-4</v>
      </c>
      <c r="H683" s="53">
        <v>51151.72623</v>
      </c>
      <c r="I683" s="54">
        <f>Table3[[#This Row],[Residential CLM $ Collected]]/'1.) CLM Reference'!$B$4</f>
        <v>4.8504031843779762E-4</v>
      </c>
      <c r="J683" s="53">
        <v>89413.89</v>
      </c>
      <c r="K683" s="54">
        <f>Table3[[#This Row],[Residential Incentive Disbursements]]/'1.) CLM Reference'!$B$5</f>
        <v>6.8179002813943809E-4</v>
      </c>
      <c r="L683" s="53">
        <v>0</v>
      </c>
      <c r="M683" s="54">
        <f>Table3[[#This Row],[C&amp;I CLM $ Collected]]/'1.) CLM Reference'!$B$4</f>
        <v>0</v>
      </c>
      <c r="N683" s="53">
        <v>0</v>
      </c>
      <c r="O683" s="54">
        <f>Table3[[#This Row],[C&amp;I Incentive Disbursements]]/'1.) CLM Reference'!$B$5</f>
        <v>0</v>
      </c>
    </row>
    <row r="684" spans="1:15" s="1" customFormat="1" x14ac:dyDescent="0.35">
      <c r="A684" s="89" t="s">
        <v>58</v>
      </c>
      <c r="B684" s="100">
        <v>9005310700</v>
      </c>
      <c r="C684" s="89" t="s">
        <v>50</v>
      </c>
      <c r="D684" s="56">
        <f>Table3[[#This Row],[Residential CLM $ Collected]]+Table3[[#This Row],[C&amp;I CLM $ Collected]]</f>
        <v>87414.692459999991</v>
      </c>
      <c r="E684" s="57">
        <f>Table3[[#This Row],[CLM $ Collected ]]/'1.) CLM Reference'!$B$4</f>
        <v>8.2889969492512549E-4</v>
      </c>
      <c r="F684" s="56">
        <f>Table3[[#This Row],[Residential Incentive Disbursements]]+Table3[[#This Row],[C&amp;I Incentive Disbursements]]</f>
        <v>145040.31</v>
      </c>
      <c r="G684" s="57">
        <f>Table3[[#This Row],[Incentive Disbursements]]/'1.) CLM Reference'!$B$5</f>
        <v>1.1059471524642629E-3</v>
      </c>
      <c r="H684" s="53">
        <v>87414.692459999991</v>
      </c>
      <c r="I684" s="54">
        <f>Table3[[#This Row],[Residential CLM $ Collected]]/'1.) CLM Reference'!$B$4</f>
        <v>8.2889969492512549E-4</v>
      </c>
      <c r="J684" s="53">
        <v>145040.31</v>
      </c>
      <c r="K684" s="54">
        <f>Table3[[#This Row],[Residential Incentive Disbursements]]/'1.) CLM Reference'!$B$5</f>
        <v>1.1059471524642629E-3</v>
      </c>
      <c r="L684" s="53">
        <v>0</v>
      </c>
      <c r="M684" s="54">
        <f>Table3[[#This Row],[C&amp;I CLM $ Collected]]/'1.) CLM Reference'!$B$4</f>
        <v>0</v>
      </c>
      <c r="N684" s="53">
        <v>0</v>
      </c>
      <c r="O684" s="54">
        <f>Table3[[#This Row],[C&amp;I Incentive Disbursements]]/'1.) CLM Reference'!$B$5</f>
        <v>0</v>
      </c>
    </row>
    <row r="685" spans="1:15" s="1" customFormat="1" x14ac:dyDescent="0.35">
      <c r="A685" s="89" t="s">
        <v>58</v>
      </c>
      <c r="B685" s="100">
        <v>9005310801</v>
      </c>
      <c r="C685" s="89" t="s">
        <v>50</v>
      </c>
      <c r="D685" s="56">
        <f>Table3[[#This Row],[Residential CLM $ Collected]]+Table3[[#This Row],[C&amp;I CLM $ Collected]]</f>
        <v>30288.996500000001</v>
      </c>
      <c r="E685" s="57">
        <f>Table3[[#This Row],[CLM $ Collected ]]/'1.) CLM Reference'!$B$4</f>
        <v>2.8721190056152948E-4</v>
      </c>
      <c r="F685" s="56">
        <f>Table3[[#This Row],[Residential Incentive Disbursements]]+Table3[[#This Row],[C&amp;I Incentive Disbursements]]</f>
        <v>12663.95</v>
      </c>
      <c r="G685" s="57">
        <f>Table3[[#This Row],[Incentive Disbursements]]/'1.) CLM Reference'!$B$5</f>
        <v>9.656391000163888E-5</v>
      </c>
      <c r="H685" s="53">
        <v>30288.996500000001</v>
      </c>
      <c r="I685" s="54">
        <f>Table3[[#This Row],[Residential CLM $ Collected]]/'1.) CLM Reference'!$B$4</f>
        <v>2.8721190056152948E-4</v>
      </c>
      <c r="J685" s="53">
        <v>12663.95</v>
      </c>
      <c r="K685" s="54">
        <f>Table3[[#This Row],[Residential Incentive Disbursements]]/'1.) CLM Reference'!$B$5</f>
        <v>9.656391000163888E-5</v>
      </c>
      <c r="L685" s="53">
        <v>0</v>
      </c>
      <c r="M685" s="54">
        <f>Table3[[#This Row],[C&amp;I CLM $ Collected]]/'1.) CLM Reference'!$B$4</f>
        <v>0</v>
      </c>
      <c r="N685" s="53">
        <v>0</v>
      </c>
      <c r="O685" s="54">
        <f>Table3[[#This Row],[C&amp;I Incentive Disbursements]]/'1.) CLM Reference'!$B$5</f>
        <v>0</v>
      </c>
    </row>
    <row r="686" spans="1:15" s="1" customFormat="1" x14ac:dyDescent="0.35">
      <c r="A686" s="89" t="s">
        <v>58</v>
      </c>
      <c r="B686" s="100">
        <v>9005310803</v>
      </c>
      <c r="C686" s="89" t="s">
        <v>50</v>
      </c>
      <c r="D686" s="56">
        <f>Table3[[#This Row],[Residential CLM $ Collected]]+Table3[[#This Row],[C&amp;I CLM $ Collected]]</f>
        <v>53108.724730000002</v>
      </c>
      <c r="E686" s="57">
        <f>Table3[[#This Row],[CLM $ Collected ]]/'1.) CLM Reference'!$B$4</f>
        <v>5.0359733001066576E-4</v>
      </c>
      <c r="F686" s="56">
        <f>Table3[[#This Row],[Residential Incentive Disbursements]]+Table3[[#This Row],[C&amp;I Incentive Disbursements]]</f>
        <v>101154.76</v>
      </c>
      <c r="G686" s="57">
        <f>Table3[[#This Row],[Incentive Disbursements]]/'1.) CLM Reference'!$B$5</f>
        <v>7.7131535902126732E-4</v>
      </c>
      <c r="H686" s="53">
        <v>53053.355629999998</v>
      </c>
      <c r="I686" s="54">
        <f>Table3[[#This Row],[Residential CLM $ Collected]]/'1.) CLM Reference'!$B$4</f>
        <v>5.0307229893400453E-4</v>
      </c>
      <c r="J686" s="53">
        <v>101154.76</v>
      </c>
      <c r="K686" s="54">
        <f>Table3[[#This Row],[Residential Incentive Disbursements]]/'1.) CLM Reference'!$B$5</f>
        <v>7.7131535902126732E-4</v>
      </c>
      <c r="L686" s="53">
        <v>55.369100000000003</v>
      </c>
      <c r="M686" s="54">
        <f>Table3[[#This Row],[C&amp;I CLM $ Collected]]/'1.) CLM Reference'!$B$4</f>
        <v>5.2503107666116906E-7</v>
      </c>
      <c r="N686" s="53">
        <v>0</v>
      </c>
      <c r="O686" s="54">
        <f>Table3[[#This Row],[C&amp;I Incentive Disbursements]]/'1.) CLM Reference'!$B$5</f>
        <v>0</v>
      </c>
    </row>
    <row r="687" spans="1:15" s="1" customFormat="1" x14ac:dyDescent="0.35">
      <c r="A687" s="89" t="s">
        <v>58</v>
      </c>
      <c r="B687" s="100">
        <v>9005310804</v>
      </c>
      <c r="C687" s="89" t="s">
        <v>50</v>
      </c>
      <c r="D687" s="56">
        <f>Table3[[#This Row],[Residential CLM $ Collected]]+Table3[[#This Row],[C&amp;I CLM $ Collected]]</f>
        <v>29812.627199999999</v>
      </c>
      <c r="E687" s="57">
        <f>Table3[[#This Row],[CLM $ Collected ]]/'1.) CLM Reference'!$B$4</f>
        <v>2.8269478385803729E-4</v>
      </c>
      <c r="F687" s="56">
        <f>Table3[[#This Row],[Residential Incentive Disbursements]]+Table3[[#This Row],[C&amp;I Incentive Disbursements]]</f>
        <v>37560.51</v>
      </c>
      <c r="G687" s="57">
        <f>Table3[[#This Row],[Incentive Disbursements]]/'1.) CLM Reference'!$B$5</f>
        <v>2.8640271852428797E-4</v>
      </c>
      <c r="H687" s="53">
        <v>29812.627199999999</v>
      </c>
      <c r="I687" s="54">
        <f>Table3[[#This Row],[Residential CLM $ Collected]]/'1.) CLM Reference'!$B$4</f>
        <v>2.8269478385803729E-4</v>
      </c>
      <c r="J687" s="53">
        <v>37560.51</v>
      </c>
      <c r="K687" s="54">
        <f>Table3[[#This Row],[Residential Incentive Disbursements]]/'1.) CLM Reference'!$B$5</f>
        <v>2.8640271852428797E-4</v>
      </c>
      <c r="L687" s="53">
        <v>0</v>
      </c>
      <c r="M687" s="54">
        <f>Table3[[#This Row],[C&amp;I CLM $ Collected]]/'1.) CLM Reference'!$B$4</f>
        <v>0</v>
      </c>
      <c r="N687" s="53">
        <v>0</v>
      </c>
      <c r="O687" s="54">
        <f>Table3[[#This Row],[C&amp;I Incentive Disbursements]]/'1.) CLM Reference'!$B$5</f>
        <v>0</v>
      </c>
    </row>
    <row r="688" spans="1:15" s="1" customFormat="1" x14ac:dyDescent="0.35">
      <c r="A688" s="89" t="s">
        <v>58</v>
      </c>
      <c r="B688" s="100">
        <v>9005320200</v>
      </c>
      <c r="C688" s="89" t="s">
        <v>50</v>
      </c>
      <c r="D688" s="56">
        <f>Table3[[#This Row],[Residential CLM $ Collected]]+Table3[[#This Row],[C&amp;I CLM $ Collected]]</f>
        <v>2.1465000000000001</v>
      </c>
      <c r="E688" s="57">
        <f>Table3[[#This Row],[CLM $ Collected ]]/'1.) CLM Reference'!$B$4</f>
        <v>2.0353937594311616E-8</v>
      </c>
      <c r="F688" s="56">
        <f>Table3[[#This Row],[Residential Incentive Disbursements]]+Table3[[#This Row],[C&amp;I Incentive Disbursements]]</f>
        <v>0</v>
      </c>
      <c r="G688" s="57">
        <f>Table3[[#This Row],[Incentive Disbursements]]/'1.) CLM Reference'!$B$5</f>
        <v>0</v>
      </c>
      <c r="H688" s="53">
        <v>2.1465000000000001</v>
      </c>
      <c r="I688" s="54">
        <f>Table3[[#This Row],[Residential CLM $ Collected]]/'1.) CLM Reference'!$B$4</f>
        <v>2.0353937594311616E-8</v>
      </c>
      <c r="J688" s="53">
        <v>0</v>
      </c>
      <c r="K688" s="54">
        <f>Table3[[#This Row],[Residential Incentive Disbursements]]/'1.) CLM Reference'!$B$5</f>
        <v>0</v>
      </c>
      <c r="L688" s="53">
        <v>0</v>
      </c>
      <c r="M688" s="54">
        <f>Table3[[#This Row],[C&amp;I CLM $ Collected]]/'1.) CLM Reference'!$B$4</f>
        <v>0</v>
      </c>
      <c r="N688" s="53">
        <v>0</v>
      </c>
      <c r="O688" s="54">
        <f>Table3[[#This Row],[C&amp;I Incentive Disbursements]]/'1.) CLM Reference'!$B$5</f>
        <v>0</v>
      </c>
    </row>
    <row r="689" spans="1:15" s="1" customFormat="1" x14ac:dyDescent="0.35">
      <c r="A689" s="92" t="s">
        <v>59</v>
      </c>
      <c r="B689" s="100">
        <v>9013890100</v>
      </c>
      <c r="C689" s="89" t="s">
        <v>50</v>
      </c>
      <c r="D689" s="56">
        <f>Table3[[#This Row],[Residential CLM $ Collected]]+Table3[[#This Row],[C&amp;I CLM $ Collected]]</f>
        <v>1590.2480399999999</v>
      </c>
      <c r="E689" s="57">
        <f>Table3[[#This Row],[CLM $ Collected ]]/'1.) CLM Reference'!$B$4</f>
        <v>1.5079342821167651E-5</v>
      </c>
      <c r="F689" s="56">
        <f>Table3[[#This Row],[Residential Incentive Disbursements]]+Table3[[#This Row],[C&amp;I Incentive Disbursements]]</f>
        <v>1292</v>
      </c>
      <c r="G689" s="57">
        <f>Table3[[#This Row],[Incentive Disbursements]]/'1.) CLM Reference'!$B$5</f>
        <v>9.8516317359210529E-6</v>
      </c>
      <c r="H689" s="53">
        <v>1590.2480399999999</v>
      </c>
      <c r="I689" s="54">
        <f>Table3[[#This Row],[Residential CLM $ Collected]]/'1.) CLM Reference'!$B$4</f>
        <v>1.5079342821167651E-5</v>
      </c>
      <c r="J689" s="53">
        <v>1292</v>
      </c>
      <c r="K689" s="54">
        <f>Table3[[#This Row],[Residential Incentive Disbursements]]/'1.) CLM Reference'!$B$5</f>
        <v>9.8516317359210529E-6</v>
      </c>
      <c r="L689" s="53">
        <v>0</v>
      </c>
      <c r="M689" s="54">
        <f>Table3[[#This Row],[C&amp;I CLM $ Collected]]/'1.) CLM Reference'!$B$4</f>
        <v>0</v>
      </c>
      <c r="N689" s="53">
        <v>0</v>
      </c>
      <c r="O689" s="54">
        <f>Table3[[#This Row],[C&amp;I Incentive Disbursements]]/'1.) CLM Reference'!$B$5</f>
        <v>0</v>
      </c>
    </row>
    <row r="690" spans="1:15" s="1" customFormat="1" x14ac:dyDescent="0.35">
      <c r="A690" s="92" t="s">
        <v>59</v>
      </c>
      <c r="B690" s="100">
        <v>9013890201</v>
      </c>
      <c r="C690" s="89" t="s">
        <v>50</v>
      </c>
      <c r="D690" s="56">
        <f>Table3[[#This Row],[Residential CLM $ Collected]]+Table3[[#This Row],[C&amp;I CLM $ Collected]]</f>
        <v>20015.790789999999</v>
      </c>
      <c r="E690" s="57">
        <f>Table3[[#This Row],[CLM $ Collected ]]/'1.) CLM Reference'!$B$4</f>
        <v>1.8979741748914846E-4</v>
      </c>
      <c r="F690" s="56">
        <f>Table3[[#This Row],[Residential Incentive Disbursements]]+Table3[[#This Row],[C&amp;I Incentive Disbursements]]</f>
        <v>49141.7</v>
      </c>
      <c r="G690" s="57">
        <f>Table3[[#This Row],[Incentive Disbursements]]/'1.) CLM Reference'!$B$5</f>
        <v>3.7471047312469935E-4</v>
      </c>
      <c r="H690" s="53">
        <v>15746.227389999998</v>
      </c>
      <c r="I690" s="54">
        <f>Table3[[#This Row],[Residential CLM $ Collected]]/'1.) CLM Reference'!$B$4</f>
        <v>1.4931177714507348E-4</v>
      </c>
      <c r="J690" s="53">
        <v>46384.639999999999</v>
      </c>
      <c r="K690" s="54">
        <f>Table3[[#This Row],[Residential Incentive Disbursements]]/'1.) CLM Reference'!$B$5</f>
        <v>3.536876095071773E-4</v>
      </c>
      <c r="L690" s="53">
        <v>4269.5634</v>
      </c>
      <c r="M690" s="54">
        <f>Table3[[#This Row],[C&amp;I CLM $ Collected]]/'1.) CLM Reference'!$B$4</f>
        <v>4.0485640344074968E-5</v>
      </c>
      <c r="N690" s="53">
        <v>2757.06</v>
      </c>
      <c r="O690" s="54">
        <f>Table3[[#This Row],[C&amp;I Incentive Disbursements]]/'1.) CLM Reference'!$B$5</f>
        <v>2.1022863617522056E-5</v>
      </c>
    </row>
    <row r="691" spans="1:15" s="1" customFormat="1" x14ac:dyDescent="0.35">
      <c r="A691" s="92" t="s">
        <v>59</v>
      </c>
      <c r="B691" s="100">
        <v>9013890202</v>
      </c>
      <c r="C691" s="89" t="s">
        <v>50</v>
      </c>
      <c r="D691" s="56">
        <f>Table3[[#This Row],[Residential CLM $ Collected]]+Table3[[#This Row],[C&amp;I CLM $ Collected]]</f>
        <v>208.7723</v>
      </c>
      <c r="E691" s="57">
        <f>Table3[[#This Row],[CLM $ Collected ]]/'1.) CLM Reference'!$B$4</f>
        <v>1.9796591500679724E-6</v>
      </c>
      <c r="F691" s="56">
        <f>Table3[[#This Row],[Residential Incentive Disbursements]]+Table3[[#This Row],[C&amp;I Incentive Disbursements]]</f>
        <v>0</v>
      </c>
      <c r="G691" s="57">
        <f>Table3[[#This Row],[Incentive Disbursements]]/'1.) CLM Reference'!$B$5</f>
        <v>0</v>
      </c>
      <c r="H691" s="53">
        <v>208.7723</v>
      </c>
      <c r="I691" s="54">
        <f>Table3[[#This Row],[Residential CLM $ Collected]]/'1.) CLM Reference'!$B$4</f>
        <v>1.9796591500679724E-6</v>
      </c>
      <c r="J691" s="53">
        <v>0</v>
      </c>
      <c r="K691" s="54">
        <f>Table3[[#This Row],[Residential Incentive Disbursements]]/'1.) CLM Reference'!$B$5</f>
        <v>0</v>
      </c>
      <c r="L691" s="53">
        <v>0</v>
      </c>
      <c r="M691" s="54">
        <f>Table3[[#This Row],[C&amp;I CLM $ Collected]]/'1.) CLM Reference'!$B$4</f>
        <v>0</v>
      </c>
      <c r="N691" s="53">
        <v>0</v>
      </c>
      <c r="O691" s="54">
        <f>Table3[[#This Row],[C&amp;I Incentive Disbursements]]/'1.) CLM Reference'!$B$5</f>
        <v>0</v>
      </c>
    </row>
    <row r="692" spans="1:15" s="1" customFormat="1" x14ac:dyDescent="0.35">
      <c r="A692" s="92" t="s">
        <v>60</v>
      </c>
      <c r="B692" s="100">
        <v>9003487202</v>
      </c>
      <c r="C692" s="89" t="s">
        <v>50</v>
      </c>
      <c r="D692" s="56">
        <f>Table3[[#This Row],[Residential CLM $ Collected]]+Table3[[#This Row],[C&amp;I CLM $ Collected]]</f>
        <v>243.0421</v>
      </c>
      <c r="E692" s="57">
        <f>Table3[[#This Row],[CLM $ Collected ]]/'1.) CLM Reference'!$B$4</f>
        <v>2.3046185586724638E-6</v>
      </c>
      <c r="F692" s="56">
        <f>Table3[[#This Row],[Residential Incentive Disbursements]]+Table3[[#This Row],[C&amp;I Incentive Disbursements]]</f>
        <v>182777.09</v>
      </c>
      <c r="G692" s="57">
        <f>Table3[[#This Row],[Incentive Disbursements]]/'1.) CLM Reference'!$B$5</f>
        <v>1.3936939477115313E-3</v>
      </c>
      <c r="H692" s="53">
        <v>243.0421</v>
      </c>
      <c r="I692" s="54">
        <f>Table3[[#This Row],[Residential CLM $ Collected]]/'1.) CLM Reference'!$B$4</f>
        <v>2.3046185586724638E-6</v>
      </c>
      <c r="J692" s="53">
        <v>182777.09</v>
      </c>
      <c r="K692" s="54">
        <f>Table3[[#This Row],[Residential Incentive Disbursements]]/'1.) CLM Reference'!$B$5</f>
        <v>1.3936939477115313E-3</v>
      </c>
      <c r="L692" s="53">
        <v>0</v>
      </c>
      <c r="M692" s="54">
        <f>Table3[[#This Row],[C&amp;I CLM $ Collected]]/'1.) CLM Reference'!$B$4</f>
        <v>0</v>
      </c>
      <c r="N692" s="53">
        <v>0</v>
      </c>
      <c r="O692" s="54">
        <f>Table3[[#This Row],[C&amp;I Incentive Disbursements]]/'1.) CLM Reference'!$B$5</f>
        <v>0</v>
      </c>
    </row>
    <row r="693" spans="1:15" s="1" customFormat="1" x14ac:dyDescent="0.35">
      <c r="A693" s="92" t="s">
        <v>60</v>
      </c>
      <c r="B693" s="100">
        <v>9003514101</v>
      </c>
      <c r="C693" s="89" t="s">
        <v>50</v>
      </c>
      <c r="D693" s="56">
        <f>Table3[[#This Row],[Residential CLM $ Collected]]+Table3[[#This Row],[C&amp;I CLM $ Collected]]</f>
        <v>6064.4879000000001</v>
      </c>
      <c r="E693" s="57">
        <f>Table3[[#This Row],[CLM $ Collected ]]/'1.) CLM Reference'!$B$4</f>
        <v>5.7505803986982484E-5</v>
      </c>
      <c r="F693" s="56">
        <f>Table3[[#This Row],[Residential Incentive Disbursements]]+Table3[[#This Row],[C&amp;I Incentive Disbursements]]</f>
        <v>4020</v>
      </c>
      <c r="G693" s="57">
        <f>Table3[[#This Row],[Incentive Disbursements]]/'1.) CLM Reference'!$B$5</f>
        <v>3.0652909890404514E-5</v>
      </c>
      <c r="H693" s="53">
        <v>6064.4879000000001</v>
      </c>
      <c r="I693" s="54">
        <f>Table3[[#This Row],[Residential CLM $ Collected]]/'1.) CLM Reference'!$B$4</f>
        <v>5.7505803986982484E-5</v>
      </c>
      <c r="J693" s="53">
        <v>4020</v>
      </c>
      <c r="K693" s="54">
        <f>Table3[[#This Row],[Residential Incentive Disbursements]]/'1.) CLM Reference'!$B$5</f>
        <v>3.0652909890404514E-5</v>
      </c>
      <c r="L693" s="53">
        <v>0</v>
      </c>
      <c r="M693" s="54">
        <f>Table3[[#This Row],[C&amp;I CLM $ Collected]]/'1.) CLM Reference'!$B$4</f>
        <v>0</v>
      </c>
      <c r="N693" s="53">
        <v>0</v>
      </c>
      <c r="O693" s="54">
        <f>Table3[[#This Row],[C&amp;I Incentive Disbursements]]/'1.) CLM Reference'!$B$5</f>
        <v>0</v>
      </c>
    </row>
    <row r="694" spans="1:15" s="1" customFormat="1" x14ac:dyDescent="0.35">
      <c r="A694" s="92" t="s">
        <v>60</v>
      </c>
      <c r="B694" s="100">
        <v>9013530100</v>
      </c>
      <c r="C694" s="89" t="s">
        <v>50</v>
      </c>
      <c r="D694" s="56">
        <f>Table3[[#This Row],[Residential CLM $ Collected]]+Table3[[#This Row],[C&amp;I CLM $ Collected]]</f>
        <v>25762.701099999998</v>
      </c>
      <c r="E694" s="57">
        <f>Table3[[#This Row],[CLM $ Collected ]]/'1.) CLM Reference'!$B$4</f>
        <v>2.4429182876790272E-4</v>
      </c>
      <c r="F694" s="56">
        <f>Table3[[#This Row],[Residential Incentive Disbursements]]+Table3[[#This Row],[C&amp;I Incentive Disbursements]]</f>
        <v>12511.12</v>
      </c>
      <c r="G694" s="57">
        <f>Table3[[#This Row],[Incentive Disbursements]]/'1.) CLM Reference'!$B$5</f>
        <v>9.5398565668666107E-5</v>
      </c>
      <c r="H694" s="53">
        <v>25762.701099999998</v>
      </c>
      <c r="I694" s="54">
        <f>Table3[[#This Row],[Residential CLM $ Collected]]/'1.) CLM Reference'!$B$4</f>
        <v>2.4429182876790272E-4</v>
      </c>
      <c r="J694" s="53">
        <v>12511.12</v>
      </c>
      <c r="K694" s="54">
        <f>Table3[[#This Row],[Residential Incentive Disbursements]]/'1.) CLM Reference'!$B$5</f>
        <v>9.5398565668666107E-5</v>
      </c>
      <c r="L694" s="53">
        <v>0</v>
      </c>
      <c r="M694" s="54">
        <f>Table3[[#This Row],[C&amp;I CLM $ Collected]]/'1.) CLM Reference'!$B$4</f>
        <v>0</v>
      </c>
      <c r="N694" s="53">
        <v>0</v>
      </c>
      <c r="O694" s="54">
        <f>Table3[[#This Row],[C&amp;I Incentive Disbursements]]/'1.) CLM Reference'!$B$5</f>
        <v>0</v>
      </c>
    </row>
    <row r="695" spans="1:15" s="1" customFormat="1" x14ac:dyDescent="0.35">
      <c r="A695" s="92" t="s">
        <v>60</v>
      </c>
      <c r="B695" s="100">
        <v>9013530200</v>
      </c>
      <c r="C695" s="89" t="s">
        <v>50</v>
      </c>
      <c r="D695" s="56">
        <f>Table3[[#This Row],[Residential CLM $ Collected]]+Table3[[#This Row],[C&amp;I CLM $ Collected]]</f>
        <v>63568.105660000001</v>
      </c>
      <c r="E695" s="57">
        <f>Table3[[#This Row],[CLM $ Collected ]]/'1.) CLM Reference'!$B$4</f>
        <v>6.0277719803971438E-4</v>
      </c>
      <c r="F695" s="56">
        <f>Table3[[#This Row],[Residential Incentive Disbursements]]+Table3[[#This Row],[C&amp;I Incentive Disbursements]]</f>
        <v>107835.85</v>
      </c>
      <c r="G695" s="57">
        <f>Table3[[#This Row],[Incentive Disbursements]]/'1.) CLM Reference'!$B$5</f>
        <v>8.2225935149382535E-4</v>
      </c>
      <c r="H695" s="53">
        <v>63563.097159999998</v>
      </c>
      <c r="I695" s="54">
        <f>Table3[[#This Row],[Residential CLM $ Collected]]/'1.) CLM Reference'!$B$4</f>
        <v>6.0272970551866105E-4</v>
      </c>
      <c r="J695" s="53">
        <v>107835.85</v>
      </c>
      <c r="K695" s="54">
        <f>Table3[[#This Row],[Residential Incentive Disbursements]]/'1.) CLM Reference'!$B$5</f>
        <v>8.2225935149382535E-4</v>
      </c>
      <c r="L695" s="53">
        <v>5.0084999999999997</v>
      </c>
      <c r="M695" s="54">
        <f>Table3[[#This Row],[C&amp;I CLM $ Collected]]/'1.) CLM Reference'!$B$4</f>
        <v>4.7492521053393771E-8</v>
      </c>
      <c r="N695" s="53">
        <v>0</v>
      </c>
      <c r="O695" s="54">
        <f>Table3[[#This Row],[C&amp;I Incentive Disbursements]]/'1.) CLM Reference'!$B$5</f>
        <v>0</v>
      </c>
    </row>
    <row r="696" spans="1:15" s="1" customFormat="1" x14ac:dyDescent="0.35">
      <c r="A696" s="92" t="s">
        <v>60</v>
      </c>
      <c r="B696" s="100">
        <v>9013530301</v>
      </c>
      <c r="C696" s="89" t="s">
        <v>50</v>
      </c>
      <c r="D696" s="56">
        <f>Table3[[#This Row],[Residential CLM $ Collected]]+Table3[[#This Row],[C&amp;I CLM $ Collected]]</f>
        <v>57400.359980000001</v>
      </c>
      <c r="E696" s="57">
        <f>Table3[[#This Row],[CLM $ Collected ]]/'1.) CLM Reference'!$B$4</f>
        <v>5.4429226411550988E-4</v>
      </c>
      <c r="F696" s="56">
        <f>Table3[[#This Row],[Residential Incentive Disbursements]]+Table3[[#This Row],[C&amp;I Incentive Disbursements]]</f>
        <v>48699.28</v>
      </c>
      <c r="G696" s="57">
        <f>Table3[[#This Row],[Incentive Disbursements]]/'1.) CLM Reference'!$B$5</f>
        <v>3.7133697551432307E-4</v>
      </c>
      <c r="H696" s="53">
        <v>57400.359980000001</v>
      </c>
      <c r="I696" s="54">
        <f>Table3[[#This Row],[Residential CLM $ Collected]]/'1.) CLM Reference'!$B$4</f>
        <v>5.4429226411550988E-4</v>
      </c>
      <c r="J696" s="53">
        <v>48699.28</v>
      </c>
      <c r="K696" s="54">
        <f>Table3[[#This Row],[Residential Incentive Disbursements]]/'1.) CLM Reference'!$B$5</f>
        <v>3.7133697551432307E-4</v>
      </c>
      <c r="L696" s="53">
        <v>0</v>
      </c>
      <c r="M696" s="54">
        <f>Table3[[#This Row],[C&amp;I CLM $ Collected]]/'1.) CLM Reference'!$B$4</f>
        <v>0</v>
      </c>
      <c r="N696" s="53">
        <v>0</v>
      </c>
      <c r="O696" s="54">
        <f>Table3[[#This Row],[C&amp;I Incentive Disbursements]]/'1.) CLM Reference'!$B$5</f>
        <v>0</v>
      </c>
    </row>
    <row r="697" spans="1:15" s="1" customFormat="1" x14ac:dyDescent="0.35">
      <c r="A697" s="92" t="s">
        <v>60</v>
      </c>
      <c r="B697" s="100">
        <v>9013530302</v>
      </c>
      <c r="C697" s="89" t="s">
        <v>50</v>
      </c>
      <c r="D697" s="56">
        <f>Table3[[#This Row],[Residential CLM $ Collected]]+Table3[[#This Row],[C&amp;I CLM $ Collected]]</f>
        <v>75149.214099999997</v>
      </c>
      <c r="E697" s="57">
        <f>Table3[[#This Row],[CLM $ Collected ]]/'1.) CLM Reference'!$B$4</f>
        <v>7.125937172387433E-4</v>
      </c>
      <c r="F697" s="56">
        <f>Table3[[#This Row],[Residential Incentive Disbursements]]+Table3[[#This Row],[C&amp;I Incentive Disbursements]]</f>
        <v>53237.09</v>
      </c>
      <c r="G697" s="57">
        <f>Table3[[#This Row],[Incentive Disbursements]]/'1.) CLM Reference'!$B$5</f>
        <v>4.0593823945207839E-4</v>
      </c>
      <c r="H697" s="53">
        <v>75149.214099999997</v>
      </c>
      <c r="I697" s="54">
        <f>Table3[[#This Row],[Residential CLM $ Collected]]/'1.) CLM Reference'!$B$4</f>
        <v>7.125937172387433E-4</v>
      </c>
      <c r="J697" s="53">
        <v>53237.09</v>
      </c>
      <c r="K697" s="54">
        <f>Table3[[#This Row],[Residential Incentive Disbursements]]/'1.) CLM Reference'!$B$5</f>
        <v>4.0593823945207839E-4</v>
      </c>
      <c r="L697" s="53">
        <v>0</v>
      </c>
      <c r="M697" s="54">
        <f>Table3[[#This Row],[C&amp;I CLM $ Collected]]/'1.) CLM Reference'!$B$4</f>
        <v>0</v>
      </c>
      <c r="N697" s="53">
        <v>0</v>
      </c>
      <c r="O697" s="54">
        <f>Table3[[#This Row],[C&amp;I Incentive Disbursements]]/'1.) CLM Reference'!$B$5</f>
        <v>0</v>
      </c>
    </row>
    <row r="698" spans="1:15" s="1" customFormat="1" x14ac:dyDescent="0.35">
      <c r="A698" s="92" t="s">
        <v>60</v>
      </c>
      <c r="B698" s="100">
        <v>9013530400</v>
      </c>
      <c r="C698" s="89" t="s">
        <v>50</v>
      </c>
      <c r="D698" s="56">
        <f>Table3[[#This Row],[Residential CLM $ Collected]]+Table3[[#This Row],[C&amp;I CLM $ Collected]]</f>
        <v>340753.92661000002</v>
      </c>
      <c r="E698" s="57">
        <f>Table3[[#This Row],[CLM $ Collected ]]/'1.) CLM Reference'!$B$4</f>
        <v>3.231159635330343E-3</v>
      </c>
      <c r="F698" s="56">
        <f>Table3[[#This Row],[Residential Incentive Disbursements]]+Table3[[#This Row],[C&amp;I Incentive Disbursements]]</f>
        <v>380421.2</v>
      </c>
      <c r="G698" s="57">
        <f>Table3[[#This Row],[Incentive Disbursements]]/'1.) CLM Reference'!$B$5</f>
        <v>2.9007504388058594E-3</v>
      </c>
      <c r="H698" s="53">
        <v>167973.57151000001</v>
      </c>
      <c r="I698" s="54">
        <f>Table3[[#This Row],[Residential CLM $ Collected]]/'1.) CLM Reference'!$B$4</f>
        <v>1.5927899333837315E-3</v>
      </c>
      <c r="J698" s="53">
        <v>267117.12</v>
      </c>
      <c r="K698" s="54">
        <f>Table3[[#This Row],[Residential Incentive Disbursements]]/'1.) CLM Reference'!$B$5</f>
        <v>2.0367952760060619E-3</v>
      </c>
      <c r="L698" s="53">
        <v>172780.35510000002</v>
      </c>
      <c r="M698" s="54">
        <f>Table3[[#This Row],[C&amp;I CLM $ Collected]]/'1.) CLM Reference'!$B$4</f>
        <v>1.6383697019466113E-3</v>
      </c>
      <c r="N698" s="53">
        <v>113304.08</v>
      </c>
      <c r="O698" s="54">
        <f>Table3[[#This Row],[C&amp;I Incentive Disbursements]]/'1.) CLM Reference'!$B$5</f>
        <v>8.639551627997971E-4</v>
      </c>
    </row>
    <row r="699" spans="1:15" s="1" customFormat="1" x14ac:dyDescent="0.35">
      <c r="A699" s="92" t="s">
        <v>60</v>
      </c>
      <c r="B699" s="100">
        <v>9013530500</v>
      </c>
      <c r="C699" s="89" t="s">
        <v>50</v>
      </c>
      <c r="D699" s="56">
        <f>Table3[[#This Row],[Residential CLM $ Collected]]+Table3[[#This Row],[C&amp;I CLM $ Collected]]</f>
        <v>42150.156940000001</v>
      </c>
      <c r="E699" s="57">
        <f>Table3[[#This Row],[CLM $ Collected ]]/'1.) CLM Reference'!$B$4</f>
        <v>3.9968398040866556E-4</v>
      </c>
      <c r="F699" s="56">
        <f>Table3[[#This Row],[Residential Incentive Disbursements]]+Table3[[#This Row],[C&amp;I Incentive Disbursements]]</f>
        <v>89563.08</v>
      </c>
      <c r="G699" s="57">
        <f>Table3[[#This Row],[Incentive Disbursements]]/'1.) CLM Reference'!$B$5</f>
        <v>6.8292761710126641E-4</v>
      </c>
      <c r="H699" s="53">
        <v>42150.156940000001</v>
      </c>
      <c r="I699" s="54">
        <f>Table3[[#This Row],[Residential CLM $ Collected]]/'1.) CLM Reference'!$B$4</f>
        <v>3.9968398040866556E-4</v>
      </c>
      <c r="J699" s="53">
        <v>89563.08</v>
      </c>
      <c r="K699" s="54">
        <f>Table3[[#This Row],[Residential Incentive Disbursements]]/'1.) CLM Reference'!$B$5</f>
        <v>6.8292761710126641E-4</v>
      </c>
      <c r="L699" s="53">
        <v>0</v>
      </c>
      <c r="M699" s="54">
        <f>Table3[[#This Row],[C&amp;I CLM $ Collected]]/'1.) CLM Reference'!$B$4</f>
        <v>0</v>
      </c>
      <c r="N699" s="53">
        <v>0</v>
      </c>
      <c r="O699" s="54">
        <f>Table3[[#This Row],[C&amp;I Incentive Disbursements]]/'1.) CLM Reference'!$B$5</f>
        <v>0</v>
      </c>
    </row>
    <row r="700" spans="1:15" s="1" customFormat="1" x14ac:dyDescent="0.35">
      <c r="A700" s="92" t="s">
        <v>60</v>
      </c>
      <c r="B700" s="100">
        <v>9013530600</v>
      </c>
      <c r="C700" s="89" t="s">
        <v>50</v>
      </c>
      <c r="D700" s="56">
        <f>Table3[[#This Row],[Residential CLM $ Collected]]+Table3[[#This Row],[C&amp;I CLM $ Collected]]</f>
        <v>38081.654870000006</v>
      </c>
      <c r="E700" s="57">
        <f>Table3[[#This Row],[CLM $ Collected ]]/'1.) CLM Reference'!$B$4</f>
        <v>3.6110488083489082E-4</v>
      </c>
      <c r="F700" s="56">
        <f>Table3[[#This Row],[Residential Incentive Disbursements]]+Table3[[#This Row],[C&amp;I Incentive Disbursements]]</f>
        <v>47724.91</v>
      </c>
      <c r="G700" s="57">
        <f>Table3[[#This Row],[Incentive Disbursements]]/'1.) CLM Reference'!$B$5</f>
        <v>3.6390730491484214E-4</v>
      </c>
      <c r="H700" s="53">
        <v>38081.654870000006</v>
      </c>
      <c r="I700" s="54">
        <f>Table3[[#This Row],[Residential CLM $ Collected]]/'1.) CLM Reference'!$B$4</f>
        <v>3.6110488083489082E-4</v>
      </c>
      <c r="J700" s="53">
        <v>47724.91</v>
      </c>
      <c r="K700" s="54">
        <f>Table3[[#This Row],[Residential Incentive Disbursements]]/'1.) CLM Reference'!$B$5</f>
        <v>3.6390730491484214E-4</v>
      </c>
      <c r="L700" s="53">
        <v>0</v>
      </c>
      <c r="M700" s="54">
        <f>Table3[[#This Row],[C&amp;I CLM $ Collected]]/'1.) CLM Reference'!$B$4</f>
        <v>0</v>
      </c>
      <c r="N700" s="53">
        <v>0</v>
      </c>
      <c r="O700" s="54">
        <f>Table3[[#This Row],[C&amp;I Incentive Disbursements]]/'1.) CLM Reference'!$B$5</f>
        <v>0</v>
      </c>
    </row>
    <row r="701" spans="1:15" s="1" customFormat="1" x14ac:dyDescent="0.35">
      <c r="A701" s="92" t="s">
        <v>60</v>
      </c>
      <c r="B701" s="100">
        <v>9013533102</v>
      </c>
      <c r="C701" s="89" t="s">
        <v>50</v>
      </c>
      <c r="D701" s="56">
        <f>Table3[[#This Row],[Residential CLM $ Collected]]+Table3[[#This Row],[C&amp;I CLM $ Collected]]</f>
        <v>97.318600000000004</v>
      </c>
      <c r="E701" s="57">
        <f>Table3[[#This Row],[CLM $ Collected ]]/'1.) CLM Reference'!$B$4</f>
        <v>9.2281235088086396E-7</v>
      </c>
      <c r="F701" s="56">
        <f>Table3[[#This Row],[Residential Incentive Disbursements]]+Table3[[#This Row],[C&amp;I Incentive Disbursements]]</f>
        <v>0</v>
      </c>
      <c r="G701" s="57">
        <f>Table3[[#This Row],[Incentive Disbursements]]/'1.) CLM Reference'!$B$5</f>
        <v>0</v>
      </c>
      <c r="H701" s="53">
        <v>97.318600000000004</v>
      </c>
      <c r="I701" s="54">
        <f>Table3[[#This Row],[Residential CLM $ Collected]]/'1.) CLM Reference'!$B$4</f>
        <v>9.2281235088086396E-7</v>
      </c>
      <c r="J701" s="53">
        <v>0</v>
      </c>
      <c r="K701" s="54">
        <f>Table3[[#This Row],[Residential Incentive Disbursements]]/'1.) CLM Reference'!$B$5</f>
        <v>0</v>
      </c>
      <c r="L701" s="53">
        <v>0</v>
      </c>
      <c r="M701" s="54">
        <f>Table3[[#This Row],[C&amp;I CLM $ Collected]]/'1.) CLM Reference'!$B$4</f>
        <v>0</v>
      </c>
      <c r="N701" s="53">
        <v>0</v>
      </c>
      <c r="O701" s="54">
        <f>Table3[[#This Row],[C&amp;I Incentive Disbursements]]/'1.) CLM Reference'!$B$5</f>
        <v>0</v>
      </c>
    </row>
    <row r="702" spans="1:15" s="1" customFormat="1" x14ac:dyDescent="0.35">
      <c r="A702" s="92" t="s">
        <v>60</v>
      </c>
      <c r="B702" s="100">
        <v>9013535100</v>
      </c>
      <c r="C702" s="89" t="s">
        <v>50</v>
      </c>
      <c r="D702" s="56">
        <f>Table3[[#This Row],[Residential CLM $ Collected]]+Table3[[#This Row],[C&amp;I CLM $ Collected]]</f>
        <v>407.54349999999999</v>
      </c>
      <c r="E702" s="57">
        <f>Table3[[#This Row],[CLM $ Collected ]]/'1.) CLM Reference'!$B$4</f>
        <v>3.8644840279372638E-6</v>
      </c>
      <c r="F702" s="56">
        <f>Table3[[#This Row],[Residential Incentive Disbursements]]+Table3[[#This Row],[C&amp;I Incentive Disbursements]]</f>
        <v>752.3</v>
      </c>
      <c r="G702" s="57">
        <f>Table3[[#This Row],[Incentive Disbursements]]/'1.) CLM Reference'!$B$5</f>
        <v>5.736364206604805E-6</v>
      </c>
      <c r="H702" s="53">
        <v>407.54349999999999</v>
      </c>
      <c r="I702" s="54">
        <f>Table3[[#This Row],[Residential CLM $ Collected]]/'1.) CLM Reference'!$B$4</f>
        <v>3.8644840279372638E-6</v>
      </c>
      <c r="J702" s="53">
        <v>752.3</v>
      </c>
      <c r="K702" s="54">
        <f>Table3[[#This Row],[Residential Incentive Disbursements]]/'1.) CLM Reference'!$B$5</f>
        <v>5.736364206604805E-6</v>
      </c>
      <c r="L702" s="53">
        <v>0</v>
      </c>
      <c r="M702" s="54">
        <f>Table3[[#This Row],[C&amp;I CLM $ Collected]]/'1.) CLM Reference'!$B$4</f>
        <v>0</v>
      </c>
      <c r="N702" s="53">
        <v>0</v>
      </c>
      <c r="O702" s="54">
        <f>Table3[[#This Row],[C&amp;I Incentive Disbursements]]/'1.) CLM Reference'!$B$5</f>
        <v>0</v>
      </c>
    </row>
    <row r="703" spans="1:15" s="1" customFormat="1" x14ac:dyDescent="0.35">
      <c r="A703" s="89" t="s">
        <v>61</v>
      </c>
      <c r="B703" s="100">
        <v>9011708100</v>
      </c>
      <c r="C703" s="89" t="s">
        <v>50</v>
      </c>
      <c r="D703" s="56">
        <f>Table3[[#This Row],[Residential CLM $ Collected]]+Table3[[#This Row],[C&amp;I CLM $ Collected]]</f>
        <v>69925.759879999998</v>
      </c>
      <c r="E703" s="57">
        <f>Table3[[#This Row],[CLM $ Collected ]]/'1.) CLM Reference'!$B$4</f>
        <v>6.630629176950099E-4</v>
      </c>
      <c r="F703" s="56">
        <f>Table3[[#This Row],[Residential Incentive Disbursements]]+Table3[[#This Row],[C&amp;I Incentive Disbursements]]</f>
        <v>101140.91</v>
      </c>
      <c r="G703" s="57">
        <f>Table3[[#This Row],[Incentive Disbursements]]/'1.) CLM Reference'!$B$5</f>
        <v>7.7120975135908283E-4</v>
      </c>
      <c r="H703" s="53">
        <v>57283.214079999998</v>
      </c>
      <c r="I703" s="54">
        <f>Table3[[#This Row],[Residential CLM $ Collected]]/'1.) CLM Reference'!$B$4</f>
        <v>5.4318144168922079E-4</v>
      </c>
      <c r="J703" s="53">
        <v>100940.91</v>
      </c>
      <c r="K703" s="54">
        <f>Table3[[#This Row],[Residential Incentive Disbursements]]/'1.) CLM Reference'!$B$5</f>
        <v>7.6968473096652534E-4</v>
      </c>
      <c r="L703" s="53">
        <v>12642.5458</v>
      </c>
      <c r="M703" s="54">
        <f>Table3[[#This Row],[C&amp;I CLM $ Collected]]/'1.) CLM Reference'!$B$4</f>
        <v>1.1988147600578916E-4</v>
      </c>
      <c r="N703" s="53">
        <v>200</v>
      </c>
      <c r="O703" s="54">
        <f>Table3[[#This Row],[C&amp;I Incentive Disbursements]]/'1.) CLM Reference'!$B$5</f>
        <v>1.5250203925574386E-6</v>
      </c>
    </row>
    <row r="704" spans="1:15" s="1" customFormat="1" x14ac:dyDescent="0.35">
      <c r="A704" s="89" t="s">
        <v>61</v>
      </c>
      <c r="B704" s="100">
        <v>9015908100</v>
      </c>
      <c r="C704" s="89" t="s">
        <v>50</v>
      </c>
      <c r="D704" s="56">
        <f>Table3[[#This Row],[Residential CLM $ Collected]]+Table3[[#This Row],[C&amp;I CLM $ Collected]]</f>
        <v>-1.1289</v>
      </c>
      <c r="E704" s="57">
        <f>Table3[[#This Row],[CLM $ Collected ]]/'1.) CLM Reference'!$B$4</f>
        <v>-1.070466347552685E-8</v>
      </c>
      <c r="F704" s="56">
        <f>Table3[[#This Row],[Residential Incentive Disbursements]]+Table3[[#This Row],[C&amp;I Incentive Disbursements]]</f>
        <v>0</v>
      </c>
      <c r="G704" s="57">
        <f>Table3[[#This Row],[Incentive Disbursements]]/'1.) CLM Reference'!$B$5</f>
        <v>0</v>
      </c>
      <c r="H704" s="53">
        <v>-1.1289</v>
      </c>
      <c r="I704" s="54">
        <f>Table3[[#This Row],[Residential CLM $ Collected]]/'1.) CLM Reference'!$B$4</f>
        <v>-1.070466347552685E-8</v>
      </c>
      <c r="J704" s="53">
        <v>0</v>
      </c>
      <c r="K704" s="54">
        <f>Table3[[#This Row],[Residential Incentive Disbursements]]/'1.) CLM Reference'!$B$5</f>
        <v>0</v>
      </c>
      <c r="L704" s="53">
        <v>0</v>
      </c>
      <c r="M704" s="54">
        <f>Table3[[#This Row],[C&amp;I CLM $ Collected]]/'1.) CLM Reference'!$B$4</f>
        <v>0</v>
      </c>
      <c r="N704" s="53">
        <v>0</v>
      </c>
      <c r="O704" s="54">
        <f>Table3[[#This Row],[C&amp;I Incentive Disbursements]]/'1.) CLM Reference'!$B$5</f>
        <v>0</v>
      </c>
    </row>
    <row r="705" spans="1:15" s="1" customFormat="1" x14ac:dyDescent="0.35">
      <c r="A705" s="92" t="s">
        <v>62</v>
      </c>
      <c r="B705" s="100">
        <v>9005263200</v>
      </c>
      <c r="C705" s="89" t="s">
        <v>50</v>
      </c>
      <c r="D705" s="56">
        <f>Table3[[#This Row],[Residential CLM $ Collected]]+Table3[[#This Row],[C&amp;I CLM $ Collected]]</f>
        <v>859.66264999999999</v>
      </c>
      <c r="E705" s="57">
        <f>Table3[[#This Row],[CLM $ Collected ]]/'1.) CLM Reference'!$B$4</f>
        <v>8.1516514932497311E-6</v>
      </c>
      <c r="F705" s="56">
        <f>Table3[[#This Row],[Residential Incentive Disbursements]]+Table3[[#This Row],[C&amp;I Incentive Disbursements]]</f>
        <v>7510</v>
      </c>
      <c r="G705" s="57">
        <f>Table3[[#This Row],[Incentive Disbursements]]/'1.) CLM Reference'!$B$5</f>
        <v>5.7264515740531817E-5</v>
      </c>
      <c r="H705" s="53">
        <v>859.66264999999999</v>
      </c>
      <c r="I705" s="54">
        <f>Table3[[#This Row],[Residential CLM $ Collected]]/'1.) CLM Reference'!$B$4</f>
        <v>8.1516514932497311E-6</v>
      </c>
      <c r="J705" s="53">
        <v>7510</v>
      </c>
      <c r="K705" s="54">
        <f>Table3[[#This Row],[Residential Incentive Disbursements]]/'1.) CLM Reference'!$B$5</f>
        <v>5.7264515740531817E-5</v>
      </c>
      <c r="L705" s="53">
        <v>0</v>
      </c>
      <c r="M705" s="54">
        <f>Table3[[#This Row],[C&amp;I CLM $ Collected]]/'1.) CLM Reference'!$B$4</f>
        <v>0</v>
      </c>
      <c r="N705" s="53">
        <v>0</v>
      </c>
      <c r="O705" s="54">
        <f>Table3[[#This Row],[C&amp;I Incentive Disbursements]]/'1.) CLM Reference'!$B$5</f>
        <v>0</v>
      </c>
    </row>
    <row r="706" spans="1:15" s="1" customFormat="1" x14ac:dyDescent="0.35">
      <c r="A706" s="92" t="s">
        <v>62</v>
      </c>
      <c r="B706" s="100">
        <v>9005265100</v>
      </c>
      <c r="C706" s="89" t="s">
        <v>50</v>
      </c>
      <c r="D706" s="56">
        <f>Table3[[#This Row],[Residential CLM $ Collected]]+Table3[[#This Row],[C&amp;I CLM $ Collected]]</f>
        <v>46252.628300000004</v>
      </c>
      <c r="E706" s="57">
        <f>Table3[[#This Row],[CLM $ Collected ]]/'1.) CLM Reference'!$B$4</f>
        <v>4.3858518983978171E-4</v>
      </c>
      <c r="F706" s="56">
        <f>Table3[[#This Row],[Residential Incentive Disbursements]]+Table3[[#This Row],[C&amp;I Incentive Disbursements]]</f>
        <v>70366.34</v>
      </c>
      <c r="G706" s="57">
        <f>Table3[[#This Row],[Incentive Disbursements]]/'1.) CLM Reference'!$B$5</f>
        <v>5.3655051724815089E-4</v>
      </c>
      <c r="H706" s="53">
        <v>42886.593000000001</v>
      </c>
      <c r="I706" s="54">
        <f>Table3[[#This Row],[Residential CLM $ Collected]]/'1.) CLM Reference'!$B$4</f>
        <v>4.066671500371029E-4</v>
      </c>
      <c r="J706" s="53">
        <v>70366.34</v>
      </c>
      <c r="K706" s="54">
        <f>Table3[[#This Row],[Residential Incentive Disbursements]]/'1.) CLM Reference'!$B$5</f>
        <v>5.3655051724815089E-4</v>
      </c>
      <c r="L706" s="53">
        <v>3366.0353</v>
      </c>
      <c r="M706" s="54">
        <f>Table3[[#This Row],[C&amp;I CLM $ Collected]]/'1.) CLM Reference'!$B$4</f>
        <v>3.1918039802678767E-5</v>
      </c>
      <c r="N706" s="53">
        <v>0</v>
      </c>
      <c r="O706" s="54">
        <f>Table3[[#This Row],[C&amp;I Incentive Disbursements]]/'1.) CLM Reference'!$B$5</f>
        <v>0</v>
      </c>
    </row>
    <row r="707" spans="1:15" s="1" customFormat="1" x14ac:dyDescent="0.35">
      <c r="A707" s="92" t="s">
        <v>62</v>
      </c>
      <c r="B707" s="100">
        <v>9005266100</v>
      </c>
      <c r="C707" s="89" t="s">
        <v>50</v>
      </c>
      <c r="D707" s="56">
        <f>Table3[[#This Row],[Residential CLM $ Collected]]+Table3[[#This Row],[C&amp;I CLM $ Collected]]</f>
        <v>88.176100000000005</v>
      </c>
      <c r="E707" s="57">
        <f>Table3[[#This Row],[CLM $ Collected ]]/'1.) CLM Reference'!$B$4</f>
        <v>8.3611965371990713E-7</v>
      </c>
      <c r="F707" s="56">
        <f>Table3[[#This Row],[Residential Incentive Disbursements]]+Table3[[#This Row],[C&amp;I Incentive Disbursements]]</f>
        <v>0</v>
      </c>
      <c r="G707" s="57">
        <f>Table3[[#This Row],[Incentive Disbursements]]/'1.) CLM Reference'!$B$5</f>
        <v>0</v>
      </c>
      <c r="H707" s="53">
        <v>88.176100000000005</v>
      </c>
      <c r="I707" s="54">
        <f>Table3[[#This Row],[Residential CLM $ Collected]]/'1.) CLM Reference'!$B$4</f>
        <v>8.3611965371990713E-7</v>
      </c>
      <c r="J707" s="53">
        <v>0</v>
      </c>
      <c r="K707" s="54">
        <f>Table3[[#This Row],[Residential Incentive Disbursements]]/'1.) CLM Reference'!$B$5</f>
        <v>0</v>
      </c>
      <c r="L707" s="53">
        <v>0</v>
      </c>
      <c r="M707" s="54">
        <f>Table3[[#This Row],[C&amp;I CLM $ Collected]]/'1.) CLM Reference'!$B$4</f>
        <v>0</v>
      </c>
      <c r="N707" s="53">
        <v>0</v>
      </c>
      <c r="O707" s="54">
        <f>Table3[[#This Row],[C&amp;I Incentive Disbursements]]/'1.) CLM Reference'!$B$5</f>
        <v>0</v>
      </c>
    </row>
    <row r="708" spans="1:15" s="1" customFormat="1" x14ac:dyDescent="0.35">
      <c r="A708" s="92" t="s">
        <v>62</v>
      </c>
      <c r="B708" s="100">
        <v>9005267100</v>
      </c>
      <c r="C708" s="89" t="s">
        <v>50</v>
      </c>
      <c r="D708" s="56">
        <f>Table3[[#This Row],[Residential CLM $ Collected]]+Table3[[#This Row],[C&amp;I CLM $ Collected]]</f>
        <v>852.38840000000005</v>
      </c>
      <c r="E708" s="57">
        <f>Table3[[#This Row],[CLM $ Collected ]]/'1.) CLM Reference'!$B$4</f>
        <v>8.082674260291231E-6</v>
      </c>
      <c r="F708" s="56">
        <f>Table3[[#This Row],[Residential Incentive Disbursements]]+Table3[[#This Row],[C&amp;I Incentive Disbursements]]</f>
        <v>170</v>
      </c>
      <c r="G708" s="57">
        <f>Table3[[#This Row],[Incentive Disbursements]]/'1.) CLM Reference'!$B$5</f>
        <v>1.2962673336738227E-6</v>
      </c>
      <c r="H708" s="53">
        <v>852.38840000000005</v>
      </c>
      <c r="I708" s="54">
        <f>Table3[[#This Row],[Residential CLM $ Collected]]/'1.) CLM Reference'!$B$4</f>
        <v>8.082674260291231E-6</v>
      </c>
      <c r="J708" s="53">
        <v>170</v>
      </c>
      <c r="K708" s="54">
        <f>Table3[[#This Row],[Residential Incentive Disbursements]]/'1.) CLM Reference'!$B$5</f>
        <v>1.2962673336738227E-6</v>
      </c>
      <c r="L708" s="53">
        <v>0</v>
      </c>
      <c r="M708" s="54">
        <f>Table3[[#This Row],[C&amp;I CLM $ Collected]]/'1.) CLM Reference'!$B$4</f>
        <v>0</v>
      </c>
      <c r="N708" s="53">
        <v>0</v>
      </c>
      <c r="O708" s="54">
        <f>Table3[[#This Row],[C&amp;I Incentive Disbursements]]/'1.) CLM Reference'!$B$5</f>
        <v>0</v>
      </c>
    </row>
    <row r="709" spans="1:15" s="1" customFormat="1" x14ac:dyDescent="0.35">
      <c r="A709" s="89" t="s">
        <v>63</v>
      </c>
      <c r="B709" s="100">
        <v>9005267100</v>
      </c>
      <c r="C709" s="89" t="s">
        <v>50</v>
      </c>
      <c r="D709" s="56">
        <f>Table3[[#This Row],[Residential CLM $ Collected]]+Table3[[#This Row],[C&amp;I CLM $ Collected]]</f>
        <v>178561.46525000001</v>
      </c>
      <c r="E709" s="57">
        <f>Table3[[#This Row],[CLM $ Collected ]]/'1.) CLM Reference'!$B$4</f>
        <v>1.6931884092463742E-3</v>
      </c>
      <c r="F709" s="56">
        <f>Table3[[#This Row],[Residential Incentive Disbursements]]+Table3[[#This Row],[C&amp;I Incentive Disbursements]]</f>
        <v>191380.40999999997</v>
      </c>
      <c r="G709" s="57">
        <f>Table3[[#This Row],[Incentive Disbursements]]/'1.) CLM Reference'!$B$5</f>
        <v>1.4592951399300174E-3</v>
      </c>
      <c r="H709" s="53">
        <v>147006.68035000001</v>
      </c>
      <c r="I709" s="54">
        <f>Table3[[#This Row],[Residential CLM $ Collected]]/'1.) CLM Reference'!$B$4</f>
        <v>1.3939738168137973E-3</v>
      </c>
      <c r="J709" s="53">
        <v>179669.05</v>
      </c>
      <c r="K709" s="54">
        <f>Table3[[#This Row],[Residential Incentive Disbursements]]/'1.) CLM Reference'!$B$5</f>
        <v>1.3699948258071102E-3</v>
      </c>
      <c r="L709" s="53">
        <v>31554.784899999999</v>
      </c>
      <c r="M709" s="54">
        <f>Table3[[#This Row],[C&amp;I CLM $ Collected]]/'1.) CLM Reference'!$B$4</f>
        <v>2.9921459243257697E-4</v>
      </c>
      <c r="N709" s="53">
        <v>11711.36</v>
      </c>
      <c r="O709" s="54">
        <f>Table3[[#This Row],[C&amp;I Incentive Disbursements]]/'1.) CLM Reference'!$B$5</f>
        <v>8.9300314122907416E-5</v>
      </c>
    </row>
    <row r="710" spans="1:15" s="1" customFormat="1" x14ac:dyDescent="0.35">
      <c r="A710" s="89" t="s">
        <v>64</v>
      </c>
      <c r="B710" s="100">
        <v>9009345100</v>
      </c>
      <c r="C710" s="89" t="s">
        <v>50</v>
      </c>
      <c r="D710" s="56">
        <f>Table3[[#This Row],[Residential CLM $ Collected]]+Table3[[#This Row],[C&amp;I CLM $ Collected]]</f>
        <v>358.13690000000003</v>
      </c>
      <c r="E710" s="57">
        <f>Table3[[#This Row],[CLM $ Collected ]]/'1.) CLM Reference'!$B$4</f>
        <v>3.3959916668158492E-6</v>
      </c>
      <c r="F710" s="56">
        <f>Table3[[#This Row],[Residential Incentive Disbursements]]+Table3[[#This Row],[C&amp;I Incentive Disbursements]]</f>
        <v>376939.21</v>
      </c>
      <c r="G710" s="57">
        <f>Table3[[#This Row],[Incentive Disbursements]]/'1.) CLM Reference'!$B$5</f>
        <v>2.8741999100224541E-3</v>
      </c>
      <c r="H710" s="53">
        <v>358.13690000000003</v>
      </c>
      <c r="I710" s="54">
        <f>Table3[[#This Row],[Residential CLM $ Collected]]/'1.) CLM Reference'!$B$4</f>
        <v>3.3959916668158492E-6</v>
      </c>
      <c r="J710" s="53">
        <v>376939.21</v>
      </c>
      <c r="K710" s="54">
        <f>Table3[[#This Row],[Residential Incentive Disbursements]]/'1.) CLM Reference'!$B$5</f>
        <v>2.8741999100224541E-3</v>
      </c>
      <c r="L710" s="53">
        <v>0</v>
      </c>
      <c r="M710" s="54">
        <f>Table3[[#This Row],[C&amp;I CLM $ Collected]]/'1.) CLM Reference'!$B$4</f>
        <v>0</v>
      </c>
      <c r="N710" s="53">
        <v>0</v>
      </c>
      <c r="O710" s="54">
        <f>Table3[[#This Row],[C&amp;I Incentive Disbursements]]/'1.) CLM Reference'!$B$5</f>
        <v>0</v>
      </c>
    </row>
    <row r="711" spans="1:15" s="1" customFormat="1" x14ac:dyDescent="0.35">
      <c r="A711" s="89" t="s">
        <v>64</v>
      </c>
      <c r="B711" s="100">
        <v>9009347100</v>
      </c>
      <c r="C711" s="89" t="s">
        <v>50</v>
      </c>
      <c r="D711" s="56">
        <f>Table3[[#This Row],[Residential CLM $ Collected]]+Table3[[#This Row],[C&amp;I CLM $ Collected]]</f>
        <v>550.48450000000003</v>
      </c>
      <c r="E711" s="57">
        <f>Table3[[#This Row],[CLM $ Collected ]]/'1.) CLM Reference'!$B$4</f>
        <v>5.2199055018103117E-6</v>
      </c>
      <c r="F711" s="56">
        <f>Table3[[#This Row],[Residential Incentive Disbursements]]+Table3[[#This Row],[C&amp;I Incentive Disbursements]]</f>
        <v>0</v>
      </c>
      <c r="G711" s="57">
        <f>Table3[[#This Row],[Incentive Disbursements]]/'1.) CLM Reference'!$B$5</f>
        <v>0</v>
      </c>
      <c r="H711" s="53">
        <v>550.48450000000003</v>
      </c>
      <c r="I711" s="54">
        <f>Table3[[#This Row],[Residential CLM $ Collected]]/'1.) CLM Reference'!$B$4</f>
        <v>5.2199055018103117E-6</v>
      </c>
      <c r="J711" s="53">
        <v>0</v>
      </c>
      <c r="K711" s="54">
        <f>Table3[[#This Row],[Residential Incentive Disbursements]]/'1.) CLM Reference'!$B$5</f>
        <v>0</v>
      </c>
      <c r="L711" s="53">
        <v>0</v>
      </c>
      <c r="M711" s="54">
        <f>Table3[[#This Row],[C&amp;I CLM $ Collected]]/'1.) CLM Reference'!$B$4</f>
        <v>0</v>
      </c>
      <c r="N711" s="53">
        <v>0</v>
      </c>
      <c r="O711" s="54">
        <f>Table3[[#This Row],[C&amp;I Incentive Disbursements]]/'1.) CLM Reference'!$B$5</f>
        <v>0</v>
      </c>
    </row>
    <row r="712" spans="1:15" s="1" customFormat="1" x14ac:dyDescent="0.35">
      <c r="A712" s="89" t="s">
        <v>64</v>
      </c>
      <c r="B712" s="100">
        <v>9009350100</v>
      </c>
      <c r="C712" s="89" t="s">
        <v>56</v>
      </c>
      <c r="D712" s="56">
        <f>Table3[[#This Row],[Residential CLM $ Collected]]+Table3[[#This Row],[C&amp;I CLM $ Collected]]</f>
        <v>36529.96168</v>
      </c>
      <c r="E712" s="57">
        <f>Table3[[#This Row],[CLM $ Collected ]]/'1.) CLM Reference'!$B$4</f>
        <v>3.4639112991256219E-4</v>
      </c>
      <c r="F712" s="56">
        <f>Table3[[#This Row],[Residential Incentive Disbursements]]+Table3[[#This Row],[C&amp;I Incentive Disbursements]]</f>
        <v>14345.37</v>
      </c>
      <c r="G712" s="57">
        <f>Table3[[#This Row],[Incentive Disbursements]]/'1.) CLM Reference'!$B$5</f>
        <v>1.0938490894390851E-4</v>
      </c>
      <c r="H712" s="53">
        <v>36451.532279999999</v>
      </c>
      <c r="I712" s="54">
        <f>Table3[[#This Row],[Residential CLM $ Collected]]/'1.) CLM Reference'!$B$4</f>
        <v>3.4564743221251126E-4</v>
      </c>
      <c r="J712" s="53">
        <v>14345.37</v>
      </c>
      <c r="K712" s="54">
        <f>Table3[[#This Row],[Residential Incentive Disbursements]]/'1.) CLM Reference'!$B$5</f>
        <v>1.0938490894390851E-4</v>
      </c>
      <c r="L712" s="53">
        <v>78.429400000000001</v>
      </c>
      <c r="M712" s="54">
        <f>Table3[[#This Row],[C&amp;I CLM $ Collected]]/'1.) CLM Reference'!$B$4</f>
        <v>7.4369770005092171E-7</v>
      </c>
      <c r="N712" s="53">
        <v>0</v>
      </c>
      <c r="O712" s="54">
        <f>Table3[[#This Row],[C&amp;I Incentive Disbursements]]/'1.) CLM Reference'!$B$5</f>
        <v>0</v>
      </c>
    </row>
    <row r="713" spans="1:15" s="1" customFormat="1" x14ac:dyDescent="0.35">
      <c r="A713" s="89" t="s">
        <v>64</v>
      </c>
      <c r="B713" s="100">
        <v>9009350200</v>
      </c>
      <c r="C713" s="89" t="s">
        <v>56</v>
      </c>
      <c r="D713" s="56">
        <f>Table3[[#This Row],[Residential CLM $ Collected]]+Table3[[#This Row],[C&amp;I CLM $ Collected]]</f>
        <v>41413.150600000001</v>
      </c>
      <c r="E713" s="57">
        <f>Table3[[#This Row],[CLM $ Collected ]]/'1.) CLM Reference'!$B$4</f>
        <v>3.9269540316619084E-4</v>
      </c>
      <c r="F713" s="56">
        <f>Table3[[#This Row],[Residential Incentive Disbursements]]+Table3[[#This Row],[C&amp;I Incentive Disbursements]]</f>
        <v>51439.26</v>
      </c>
      <c r="G713" s="57">
        <f>Table3[[#This Row],[Incentive Disbursements]]/'1.) CLM Reference'!$B$5</f>
        <v>3.9222960239032075E-4</v>
      </c>
      <c r="H713" s="53">
        <v>41413.049899999998</v>
      </c>
      <c r="I713" s="54">
        <f>Table3[[#This Row],[Residential CLM $ Collected]]/'1.) CLM Reference'!$B$4</f>
        <v>3.9269444829010617E-4</v>
      </c>
      <c r="J713" s="53">
        <v>51439.26</v>
      </c>
      <c r="K713" s="54">
        <f>Table3[[#This Row],[Residential Incentive Disbursements]]/'1.) CLM Reference'!$B$5</f>
        <v>3.9222960239032075E-4</v>
      </c>
      <c r="L713" s="53">
        <v>0.1007</v>
      </c>
      <c r="M713" s="54">
        <f>Table3[[#This Row],[C&amp;I CLM $ Collected]]/'1.) CLM Reference'!$B$4</f>
        <v>9.5487608467140907E-10</v>
      </c>
      <c r="N713" s="53">
        <v>0</v>
      </c>
      <c r="O713" s="54">
        <f>Table3[[#This Row],[C&amp;I Incentive Disbursements]]/'1.) CLM Reference'!$B$5</f>
        <v>0</v>
      </c>
    </row>
    <row r="714" spans="1:15" s="1" customFormat="1" x14ac:dyDescent="0.35">
      <c r="A714" s="89" t="s">
        <v>64</v>
      </c>
      <c r="B714" s="100">
        <v>9009350300</v>
      </c>
      <c r="C714" s="89" t="s">
        <v>56</v>
      </c>
      <c r="D714" s="56">
        <f>Table3[[#This Row],[Residential CLM $ Collected]]+Table3[[#This Row],[C&amp;I CLM $ Collected]]</f>
        <v>25787.960900000002</v>
      </c>
      <c r="E714" s="57">
        <f>Table3[[#This Row],[CLM $ Collected ]]/'1.) CLM Reference'!$B$4</f>
        <v>2.4453135189524719E-4</v>
      </c>
      <c r="F714" s="56">
        <f>Table3[[#This Row],[Residential Incentive Disbursements]]+Table3[[#This Row],[C&amp;I Incentive Disbursements]]</f>
        <v>24040.15</v>
      </c>
      <c r="G714" s="57">
        <f>Table3[[#This Row],[Incentive Disbursements]]/'1.) CLM Reference'!$B$5</f>
        <v>1.8330859495069854E-4</v>
      </c>
      <c r="H714" s="53">
        <v>25787.960900000002</v>
      </c>
      <c r="I714" s="54">
        <f>Table3[[#This Row],[Residential CLM $ Collected]]/'1.) CLM Reference'!$B$4</f>
        <v>2.4453135189524719E-4</v>
      </c>
      <c r="J714" s="53">
        <v>24040.15</v>
      </c>
      <c r="K714" s="54">
        <f>Table3[[#This Row],[Residential Incentive Disbursements]]/'1.) CLM Reference'!$B$5</f>
        <v>1.8330859495069854E-4</v>
      </c>
      <c r="L714" s="53">
        <v>0</v>
      </c>
      <c r="M714" s="54">
        <f>Table3[[#This Row],[C&amp;I CLM $ Collected]]/'1.) CLM Reference'!$B$4</f>
        <v>0</v>
      </c>
      <c r="N714" s="53">
        <v>0</v>
      </c>
      <c r="O714" s="54">
        <f>Table3[[#This Row],[C&amp;I Incentive Disbursements]]/'1.) CLM Reference'!$B$5</f>
        <v>0</v>
      </c>
    </row>
    <row r="715" spans="1:15" s="1" customFormat="1" x14ac:dyDescent="0.35">
      <c r="A715" s="89" t="s">
        <v>64</v>
      </c>
      <c r="B715" s="100">
        <v>9009350400</v>
      </c>
      <c r="C715" s="89" t="s">
        <v>56</v>
      </c>
      <c r="D715" s="56">
        <f>Table3[[#This Row],[Residential CLM $ Collected]]+Table3[[#This Row],[C&amp;I CLM $ Collected]]</f>
        <v>34992.539799999999</v>
      </c>
      <c r="E715" s="57">
        <f>Table3[[#This Row],[CLM $ Collected ]]/'1.) CLM Reference'!$B$4</f>
        <v>3.3181270503408592E-4</v>
      </c>
      <c r="F715" s="56">
        <f>Table3[[#This Row],[Residential Incentive Disbursements]]+Table3[[#This Row],[C&amp;I Incentive Disbursements]]</f>
        <v>13447.78</v>
      </c>
      <c r="G715" s="57">
        <f>Table3[[#This Row],[Incentive Disbursements]]/'1.) CLM Reference'!$B$5</f>
        <v>1.0254069367313036E-4</v>
      </c>
      <c r="H715" s="53">
        <v>34992.539799999999</v>
      </c>
      <c r="I715" s="54">
        <f>Table3[[#This Row],[Residential CLM $ Collected]]/'1.) CLM Reference'!$B$4</f>
        <v>3.3181270503408592E-4</v>
      </c>
      <c r="J715" s="53">
        <v>13447.78</v>
      </c>
      <c r="K715" s="54">
        <f>Table3[[#This Row],[Residential Incentive Disbursements]]/'1.) CLM Reference'!$B$5</f>
        <v>1.0254069367313036E-4</v>
      </c>
      <c r="L715" s="53">
        <v>0</v>
      </c>
      <c r="M715" s="54">
        <f>Table3[[#This Row],[C&amp;I CLM $ Collected]]/'1.) CLM Reference'!$B$4</f>
        <v>0</v>
      </c>
      <c r="N715" s="53">
        <v>0</v>
      </c>
      <c r="O715" s="54">
        <f>Table3[[#This Row],[C&amp;I Incentive Disbursements]]/'1.) CLM Reference'!$B$5</f>
        <v>0</v>
      </c>
    </row>
    <row r="716" spans="1:15" s="1" customFormat="1" x14ac:dyDescent="0.35">
      <c r="A716" s="89" t="s">
        <v>64</v>
      </c>
      <c r="B716" s="100">
        <v>9009350500</v>
      </c>
      <c r="C716" s="89" t="s">
        <v>56</v>
      </c>
      <c r="D716" s="56">
        <f>Table3[[#This Row],[Residential CLM $ Collected]]+Table3[[#This Row],[C&amp;I CLM $ Collected]]</f>
        <v>27301.052599999999</v>
      </c>
      <c r="E716" s="57">
        <f>Table3[[#This Row],[CLM $ Collected ]]/'1.) CLM Reference'!$B$4</f>
        <v>2.5887906866033957E-4</v>
      </c>
      <c r="F716" s="56">
        <f>Table3[[#This Row],[Residential Incentive Disbursements]]+Table3[[#This Row],[C&amp;I Incentive Disbursements]]</f>
        <v>92661.77</v>
      </c>
      <c r="G716" s="57">
        <f>Table3[[#This Row],[Incentive Disbursements]]/'1.) CLM Reference'!$B$5</f>
        <v>7.0655544430233547E-4</v>
      </c>
      <c r="H716" s="53">
        <v>27301.052599999999</v>
      </c>
      <c r="I716" s="54">
        <f>Table3[[#This Row],[Residential CLM $ Collected]]/'1.) CLM Reference'!$B$4</f>
        <v>2.5887906866033957E-4</v>
      </c>
      <c r="J716" s="53">
        <v>92661.77</v>
      </c>
      <c r="K716" s="54">
        <f>Table3[[#This Row],[Residential Incentive Disbursements]]/'1.) CLM Reference'!$B$5</f>
        <v>7.0655544430233547E-4</v>
      </c>
      <c r="L716" s="53">
        <v>0</v>
      </c>
      <c r="M716" s="54">
        <f>Table3[[#This Row],[C&amp;I CLM $ Collected]]/'1.) CLM Reference'!$B$4</f>
        <v>0</v>
      </c>
      <c r="N716" s="53">
        <v>0</v>
      </c>
      <c r="O716" s="54">
        <f>Table3[[#This Row],[C&amp;I Incentive Disbursements]]/'1.) CLM Reference'!$B$5</f>
        <v>0</v>
      </c>
    </row>
    <row r="717" spans="1:15" s="1" customFormat="1" x14ac:dyDescent="0.35">
      <c r="A717" s="89" t="s">
        <v>64</v>
      </c>
      <c r="B717" s="100">
        <v>9009350800</v>
      </c>
      <c r="C717" s="89" t="s">
        <v>50</v>
      </c>
      <c r="D717" s="56">
        <f>Table3[[#This Row],[Residential CLM $ Collected]]+Table3[[#This Row],[C&amp;I CLM $ Collected]]</f>
        <v>64114.857900000003</v>
      </c>
      <c r="E717" s="57">
        <f>Table3[[#This Row],[CLM $ Collected ]]/'1.) CLM Reference'!$B$4</f>
        <v>6.079617128184287E-4</v>
      </c>
      <c r="F717" s="56">
        <f>Table3[[#This Row],[Residential Incentive Disbursements]]+Table3[[#This Row],[C&amp;I Incentive Disbursements]]</f>
        <v>85088.639999999999</v>
      </c>
      <c r="G717" s="57">
        <f>Table3[[#This Row],[Incentive Disbursements]]/'1.) CLM Reference'!$B$5</f>
        <v>6.4880955587489286E-4</v>
      </c>
      <c r="H717" s="53">
        <v>64114.857900000003</v>
      </c>
      <c r="I717" s="54">
        <f>Table3[[#This Row],[Residential CLM $ Collected]]/'1.) CLM Reference'!$B$4</f>
        <v>6.079617128184287E-4</v>
      </c>
      <c r="J717" s="53">
        <v>85088.639999999999</v>
      </c>
      <c r="K717" s="54">
        <f>Table3[[#This Row],[Residential Incentive Disbursements]]/'1.) CLM Reference'!$B$5</f>
        <v>6.4880955587489286E-4</v>
      </c>
      <c r="L717" s="53">
        <v>0</v>
      </c>
      <c r="M717" s="54">
        <f>Table3[[#This Row],[C&amp;I CLM $ Collected]]/'1.) CLM Reference'!$B$4</f>
        <v>0</v>
      </c>
      <c r="N717" s="53">
        <v>0</v>
      </c>
      <c r="O717" s="54">
        <f>Table3[[#This Row],[C&amp;I Incentive Disbursements]]/'1.) CLM Reference'!$B$5</f>
        <v>0</v>
      </c>
    </row>
    <row r="718" spans="1:15" s="1" customFormat="1" x14ac:dyDescent="0.35">
      <c r="A718" s="89" t="s">
        <v>64</v>
      </c>
      <c r="B718" s="100">
        <v>9009350900</v>
      </c>
      <c r="C718" s="89" t="s">
        <v>50</v>
      </c>
      <c r="D718" s="56">
        <f>Table3[[#This Row],[Residential CLM $ Collected]]+Table3[[#This Row],[C&amp;I CLM $ Collected]]</f>
        <v>23043.2552</v>
      </c>
      <c r="E718" s="57">
        <f>Table3[[#This Row],[CLM $ Collected ]]/'1.) CLM Reference'!$B$4</f>
        <v>2.1850499804826305E-4</v>
      </c>
      <c r="F718" s="56">
        <f>Table3[[#This Row],[Residential Incentive Disbursements]]+Table3[[#This Row],[C&amp;I Incentive Disbursements]]</f>
        <v>136361.42000000001</v>
      </c>
      <c r="G718" s="57">
        <f>Table3[[#This Row],[Incentive Disbursements]]/'1.) CLM Reference'!$B$5</f>
        <v>1.0397697312904488E-3</v>
      </c>
      <c r="H718" s="53">
        <v>23043.2552</v>
      </c>
      <c r="I718" s="54">
        <f>Table3[[#This Row],[Residential CLM $ Collected]]/'1.) CLM Reference'!$B$4</f>
        <v>2.1850499804826305E-4</v>
      </c>
      <c r="J718" s="53">
        <v>136361.42000000001</v>
      </c>
      <c r="K718" s="54">
        <f>Table3[[#This Row],[Residential Incentive Disbursements]]/'1.) CLM Reference'!$B$5</f>
        <v>1.0397697312904488E-3</v>
      </c>
      <c r="L718" s="53">
        <v>0</v>
      </c>
      <c r="M718" s="54">
        <f>Table3[[#This Row],[C&amp;I CLM $ Collected]]/'1.) CLM Reference'!$B$4</f>
        <v>0</v>
      </c>
      <c r="N718" s="53">
        <v>0</v>
      </c>
      <c r="O718" s="54">
        <f>Table3[[#This Row],[C&amp;I Incentive Disbursements]]/'1.) CLM Reference'!$B$5</f>
        <v>0</v>
      </c>
    </row>
    <row r="719" spans="1:15" s="1" customFormat="1" x14ac:dyDescent="0.35">
      <c r="A719" s="89" t="s">
        <v>64</v>
      </c>
      <c r="B719" s="100">
        <v>9009351000</v>
      </c>
      <c r="C719" s="89" t="s">
        <v>50</v>
      </c>
      <c r="D719" s="56">
        <f>Table3[[#This Row],[Residential CLM $ Collected]]+Table3[[#This Row],[C&amp;I CLM $ Collected]]</f>
        <v>48181.304129999997</v>
      </c>
      <c r="E719" s="57">
        <f>Table3[[#This Row],[CLM $ Collected ]]/'1.) CLM Reference'!$B$4</f>
        <v>4.5687363497534054E-4</v>
      </c>
      <c r="F719" s="56">
        <f>Table3[[#This Row],[Residential Incentive Disbursements]]+Table3[[#This Row],[C&amp;I Incentive Disbursements]]</f>
        <v>182681.41</v>
      </c>
      <c r="G719" s="57">
        <f>Table3[[#This Row],[Incentive Disbursements]]/'1.) CLM Reference'!$B$5</f>
        <v>1.3929643779557318E-3</v>
      </c>
      <c r="H719" s="53">
        <v>48162.303629999995</v>
      </c>
      <c r="I719" s="54">
        <f>Table3[[#This Row],[Residential CLM $ Collected]]/'1.) CLM Reference'!$B$4</f>
        <v>4.5669346493515384E-4</v>
      </c>
      <c r="J719" s="53">
        <v>182681.41</v>
      </c>
      <c r="K719" s="54">
        <f>Table3[[#This Row],[Residential Incentive Disbursements]]/'1.) CLM Reference'!$B$5</f>
        <v>1.3929643779557318E-3</v>
      </c>
      <c r="L719" s="53">
        <v>19.000499999999999</v>
      </c>
      <c r="M719" s="54">
        <f>Table3[[#This Row],[C&amp;I CLM $ Collected]]/'1.) CLM Reference'!$B$4</f>
        <v>1.8017004018668428E-7</v>
      </c>
      <c r="N719" s="53">
        <v>0</v>
      </c>
      <c r="O719" s="54">
        <f>Table3[[#This Row],[C&amp;I Incentive Disbursements]]/'1.) CLM Reference'!$B$5</f>
        <v>0</v>
      </c>
    </row>
    <row r="720" spans="1:15" s="1" customFormat="1" x14ac:dyDescent="0.35">
      <c r="A720" s="89" t="s">
        <v>64</v>
      </c>
      <c r="B720" s="100">
        <v>9009351100</v>
      </c>
      <c r="C720" s="89" t="s">
        <v>50</v>
      </c>
      <c r="D720" s="56">
        <f>Table3[[#This Row],[Residential CLM $ Collected]]+Table3[[#This Row],[C&amp;I CLM $ Collected]]</f>
        <v>61302.862340000007</v>
      </c>
      <c r="E720" s="57">
        <f>Table3[[#This Row],[CLM $ Collected ]]/'1.) CLM Reference'!$B$4</f>
        <v>5.8129729066901277E-4</v>
      </c>
      <c r="F720" s="56">
        <f>Table3[[#This Row],[Residential Incentive Disbursements]]+Table3[[#This Row],[C&amp;I Incentive Disbursements]]</f>
        <v>147123.85</v>
      </c>
      <c r="G720" s="57">
        <f>Table3[[#This Row],[Incentive Disbursements]]/'1.) CLM Reference'!$B$5</f>
        <v>1.1218343574078086E-3</v>
      </c>
      <c r="H720" s="53">
        <v>61302.862340000007</v>
      </c>
      <c r="I720" s="54">
        <f>Table3[[#This Row],[Residential CLM $ Collected]]/'1.) CLM Reference'!$B$4</f>
        <v>5.8129729066901277E-4</v>
      </c>
      <c r="J720" s="53">
        <v>147123.85</v>
      </c>
      <c r="K720" s="54">
        <f>Table3[[#This Row],[Residential Incentive Disbursements]]/'1.) CLM Reference'!$B$5</f>
        <v>1.1218343574078086E-3</v>
      </c>
      <c r="L720" s="53">
        <v>0</v>
      </c>
      <c r="M720" s="54">
        <f>Table3[[#This Row],[C&amp;I CLM $ Collected]]/'1.) CLM Reference'!$B$4</f>
        <v>0</v>
      </c>
      <c r="N720" s="53">
        <v>0</v>
      </c>
      <c r="O720" s="54">
        <f>Table3[[#This Row],[C&amp;I Incentive Disbursements]]/'1.) CLM Reference'!$B$5</f>
        <v>0</v>
      </c>
    </row>
    <row r="721" spans="1:15" s="1" customFormat="1" x14ac:dyDescent="0.35">
      <c r="A721" s="89" t="s">
        <v>64</v>
      </c>
      <c r="B721" s="100">
        <v>9009351200</v>
      </c>
      <c r="C721" s="89" t="s">
        <v>56</v>
      </c>
      <c r="D721" s="56">
        <f>Table3[[#This Row],[Residential CLM $ Collected]]+Table3[[#This Row],[C&amp;I CLM $ Collected]]</f>
        <v>46369.831969999999</v>
      </c>
      <c r="E721" s="57">
        <f>Table3[[#This Row],[CLM $ Collected ]]/'1.) CLM Reference'!$B$4</f>
        <v>4.3969656006340353E-4</v>
      </c>
      <c r="F721" s="56">
        <f>Table3[[#This Row],[Residential Incentive Disbursements]]+Table3[[#This Row],[C&amp;I Incentive Disbursements]]</f>
        <v>67686.570000000007</v>
      </c>
      <c r="G721" s="57">
        <f>Table3[[#This Row],[Incentive Disbursements]]/'1.) CLM Reference'!$B$5</f>
        <v>5.1611699776133281E-4</v>
      </c>
      <c r="H721" s="53">
        <v>46369.831969999999</v>
      </c>
      <c r="I721" s="54">
        <f>Table3[[#This Row],[Residential CLM $ Collected]]/'1.) CLM Reference'!$B$4</f>
        <v>4.3969656006340353E-4</v>
      </c>
      <c r="J721" s="53">
        <v>67686.570000000007</v>
      </c>
      <c r="K721" s="54">
        <f>Table3[[#This Row],[Residential Incentive Disbursements]]/'1.) CLM Reference'!$B$5</f>
        <v>5.1611699776133281E-4</v>
      </c>
      <c r="L721" s="53">
        <v>0</v>
      </c>
      <c r="M721" s="54">
        <f>Table3[[#This Row],[C&amp;I CLM $ Collected]]/'1.) CLM Reference'!$B$4</f>
        <v>0</v>
      </c>
      <c r="N721" s="53">
        <v>0</v>
      </c>
      <c r="O721" s="54">
        <f>Table3[[#This Row],[C&amp;I Incentive Disbursements]]/'1.) CLM Reference'!$B$5</f>
        <v>0</v>
      </c>
    </row>
    <row r="722" spans="1:15" s="1" customFormat="1" x14ac:dyDescent="0.35">
      <c r="A722" s="89" t="s">
        <v>64</v>
      </c>
      <c r="B722" s="100">
        <v>9009351300</v>
      </c>
      <c r="C722" s="89" t="s">
        <v>50</v>
      </c>
      <c r="D722" s="56">
        <f>Table3[[#This Row],[Residential CLM $ Collected]]+Table3[[#This Row],[C&amp;I CLM $ Collected]]</f>
        <v>55394.060879999997</v>
      </c>
      <c r="E722" s="57">
        <f>Table3[[#This Row],[CLM $ Collected ]]/'1.) CLM Reference'!$B$4</f>
        <v>5.2526776531424096E-4</v>
      </c>
      <c r="F722" s="56">
        <f>Table3[[#This Row],[Residential Incentive Disbursements]]+Table3[[#This Row],[C&amp;I Incentive Disbursements]]</f>
        <v>226934.57</v>
      </c>
      <c r="G722" s="57">
        <f>Table3[[#This Row],[Incentive Disbursements]]/'1.) CLM Reference'!$B$5</f>
        <v>1.7303992351312676E-3</v>
      </c>
      <c r="H722" s="53">
        <v>55394.060879999997</v>
      </c>
      <c r="I722" s="54">
        <f>Table3[[#This Row],[Residential CLM $ Collected]]/'1.) CLM Reference'!$B$4</f>
        <v>5.2526776531424096E-4</v>
      </c>
      <c r="J722" s="53">
        <v>226934.57</v>
      </c>
      <c r="K722" s="54">
        <f>Table3[[#This Row],[Residential Incentive Disbursements]]/'1.) CLM Reference'!$B$5</f>
        <v>1.7303992351312676E-3</v>
      </c>
      <c r="L722" s="53">
        <v>0</v>
      </c>
      <c r="M722" s="54">
        <f>Table3[[#This Row],[C&amp;I CLM $ Collected]]/'1.) CLM Reference'!$B$4</f>
        <v>0</v>
      </c>
      <c r="N722" s="53">
        <v>0</v>
      </c>
      <c r="O722" s="54">
        <f>Table3[[#This Row],[C&amp;I Incentive Disbursements]]/'1.) CLM Reference'!$B$5</f>
        <v>0</v>
      </c>
    </row>
    <row r="723" spans="1:15" s="1" customFormat="1" x14ac:dyDescent="0.35">
      <c r="A723" s="89" t="s">
        <v>64</v>
      </c>
      <c r="B723" s="100">
        <v>9009351400</v>
      </c>
      <c r="C723" s="89" t="s">
        <v>50</v>
      </c>
      <c r="D723" s="56">
        <f>Table3[[#This Row],[Residential CLM $ Collected]]+Table3[[#This Row],[C&amp;I CLM $ Collected]]</f>
        <v>43572.221139999994</v>
      </c>
      <c r="E723" s="57">
        <f>Table3[[#This Row],[CLM $ Collected ]]/'1.) CLM Reference'!$B$4</f>
        <v>4.13168539449851E-4</v>
      </c>
      <c r="F723" s="56">
        <f>Table3[[#This Row],[Residential Incentive Disbursements]]+Table3[[#This Row],[C&amp;I Incentive Disbursements]]</f>
        <v>57627.33</v>
      </c>
      <c r="G723" s="57">
        <f>Table3[[#This Row],[Incentive Disbursements]]/'1.) CLM Reference'!$B$5</f>
        <v>4.394142670931853E-4</v>
      </c>
      <c r="H723" s="53">
        <v>43555.324739999996</v>
      </c>
      <c r="I723" s="54">
        <f>Table3[[#This Row],[Residential CLM $ Collected]]/'1.) CLM Reference'!$B$4</f>
        <v>4.1300832129417039E-4</v>
      </c>
      <c r="J723" s="53">
        <v>57627.33</v>
      </c>
      <c r="K723" s="54">
        <f>Table3[[#This Row],[Residential Incentive Disbursements]]/'1.) CLM Reference'!$B$5</f>
        <v>4.394142670931853E-4</v>
      </c>
      <c r="L723" s="53">
        <v>16.8964</v>
      </c>
      <c r="M723" s="54">
        <f>Table3[[#This Row],[C&amp;I CLM $ Collected]]/'1.) CLM Reference'!$B$4</f>
        <v>1.6021815568065539E-7</v>
      </c>
      <c r="N723" s="53">
        <v>0</v>
      </c>
      <c r="O723" s="54">
        <f>Table3[[#This Row],[C&amp;I Incentive Disbursements]]/'1.) CLM Reference'!$B$5</f>
        <v>0</v>
      </c>
    </row>
    <row r="724" spans="1:15" s="1" customFormat="1" x14ac:dyDescent="0.35">
      <c r="A724" s="89" t="s">
        <v>64</v>
      </c>
      <c r="B724" s="100">
        <v>9009351500</v>
      </c>
      <c r="C724" s="89" t="s">
        <v>50</v>
      </c>
      <c r="D724" s="56">
        <f>Table3[[#This Row],[Residential CLM $ Collected]]+Table3[[#This Row],[C&amp;I CLM $ Collected]]</f>
        <v>55784.789600000004</v>
      </c>
      <c r="E724" s="57">
        <f>Table3[[#This Row],[CLM $ Collected ]]/'1.) CLM Reference'!$B$4</f>
        <v>5.2897280513869264E-4</v>
      </c>
      <c r="F724" s="56">
        <f>Table3[[#This Row],[Residential Incentive Disbursements]]+Table3[[#This Row],[C&amp;I Incentive Disbursements]]</f>
        <v>65258.25</v>
      </c>
      <c r="G724" s="57">
        <f>Table3[[#This Row],[Incentive Disbursements]]/'1.) CLM Reference'!$B$5</f>
        <v>4.9760081016305736E-4</v>
      </c>
      <c r="H724" s="53">
        <v>55784.789600000004</v>
      </c>
      <c r="I724" s="54">
        <f>Table3[[#This Row],[Residential CLM $ Collected]]/'1.) CLM Reference'!$B$4</f>
        <v>5.2897280513869264E-4</v>
      </c>
      <c r="J724" s="53">
        <v>65258.25</v>
      </c>
      <c r="K724" s="54">
        <f>Table3[[#This Row],[Residential Incentive Disbursements]]/'1.) CLM Reference'!$B$5</f>
        <v>4.9760081016305736E-4</v>
      </c>
      <c r="L724" s="53">
        <v>0</v>
      </c>
      <c r="M724" s="54">
        <f>Table3[[#This Row],[C&amp;I CLM $ Collected]]/'1.) CLM Reference'!$B$4</f>
        <v>0</v>
      </c>
      <c r="N724" s="53">
        <v>0</v>
      </c>
      <c r="O724" s="54">
        <f>Table3[[#This Row],[C&amp;I Incentive Disbursements]]/'1.) CLM Reference'!$B$5</f>
        <v>0</v>
      </c>
    </row>
    <row r="725" spans="1:15" s="1" customFormat="1" x14ac:dyDescent="0.35">
      <c r="A725" s="89" t="s">
        <v>64</v>
      </c>
      <c r="B725" s="100">
        <v>9009351601</v>
      </c>
      <c r="C725" s="89" t="s">
        <v>50</v>
      </c>
      <c r="D725" s="56">
        <f>Table3[[#This Row],[Residential CLM $ Collected]]+Table3[[#This Row],[C&amp;I CLM $ Collected]]</f>
        <v>42929.337500000001</v>
      </c>
      <c r="E725" s="57">
        <f>Table3[[#This Row],[CLM $ Collected ]]/'1.) CLM Reference'!$B$4</f>
        <v>4.0707246980672794E-4</v>
      </c>
      <c r="F725" s="56">
        <f>Table3[[#This Row],[Residential Incentive Disbursements]]+Table3[[#This Row],[C&amp;I Incentive Disbursements]]</f>
        <v>111840.7</v>
      </c>
      <c r="G725" s="57">
        <f>Table3[[#This Row],[Incentive Disbursements]]/'1.) CLM Reference'!$B$5</f>
        <v>8.5279674108949355E-4</v>
      </c>
      <c r="H725" s="53">
        <v>42929.337500000001</v>
      </c>
      <c r="I725" s="54">
        <f>Table3[[#This Row],[Residential CLM $ Collected]]/'1.) CLM Reference'!$B$4</f>
        <v>4.0707246980672794E-4</v>
      </c>
      <c r="J725" s="53">
        <v>111840.7</v>
      </c>
      <c r="K725" s="54">
        <f>Table3[[#This Row],[Residential Incentive Disbursements]]/'1.) CLM Reference'!$B$5</f>
        <v>8.5279674108949355E-4</v>
      </c>
      <c r="L725" s="53">
        <v>0</v>
      </c>
      <c r="M725" s="54">
        <f>Table3[[#This Row],[C&amp;I CLM $ Collected]]/'1.) CLM Reference'!$B$4</f>
        <v>0</v>
      </c>
      <c r="N725" s="53">
        <v>0</v>
      </c>
      <c r="O725" s="54">
        <f>Table3[[#This Row],[C&amp;I Incentive Disbursements]]/'1.) CLM Reference'!$B$5</f>
        <v>0</v>
      </c>
    </row>
    <row r="726" spans="1:15" s="1" customFormat="1" x14ac:dyDescent="0.35">
      <c r="A726" s="89" t="s">
        <v>64</v>
      </c>
      <c r="B726" s="100">
        <v>9009351602</v>
      </c>
      <c r="C726" s="89" t="s">
        <v>50</v>
      </c>
      <c r="D726" s="56">
        <f>Table3[[#This Row],[Residential CLM $ Collected]]+Table3[[#This Row],[C&amp;I CLM $ Collected]]</f>
        <v>97071.066149999999</v>
      </c>
      <c r="E726" s="57">
        <f>Table3[[#This Row],[CLM $ Collected ]]/'1.) CLM Reference'!$B$4</f>
        <v>9.2046513982315151E-4</v>
      </c>
      <c r="F726" s="56">
        <f>Table3[[#This Row],[Residential Incentive Disbursements]]+Table3[[#This Row],[C&amp;I Incentive Disbursements]]</f>
        <v>220447.79</v>
      </c>
      <c r="G726" s="57">
        <f>Table3[[#This Row],[Incentive Disbursements]]/'1.) CLM Reference'!$B$5</f>
        <v>1.680936876221099E-3</v>
      </c>
      <c r="H726" s="53">
        <v>97071.066149999999</v>
      </c>
      <c r="I726" s="54">
        <f>Table3[[#This Row],[Residential CLM $ Collected]]/'1.) CLM Reference'!$B$4</f>
        <v>9.2046513982315151E-4</v>
      </c>
      <c r="J726" s="53">
        <v>220447.79</v>
      </c>
      <c r="K726" s="54">
        <f>Table3[[#This Row],[Residential Incentive Disbursements]]/'1.) CLM Reference'!$B$5</f>
        <v>1.680936876221099E-3</v>
      </c>
      <c r="L726" s="53">
        <v>0</v>
      </c>
      <c r="M726" s="54">
        <f>Table3[[#This Row],[C&amp;I CLM $ Collected]]/'1.) CLM Reference'!$B$4</f>
        <v>0</v>
      </c>
      <c r="N726" s="53">
        <v>0</v>
      </c>
      <c r="O726" s="54">
        <f>Table3[[#This Row],[C&amp;I Incentive Disbursements]]/'1.) CLM Reference'!$B$5</f>
        <v>0</v>
      </c>
    </row>
    <row r="727" spans="1:15" s="1" customFormat="1" x14ac:dyDescent="0.35">
      <c r="A727" s="89" t="s">
        <v>64</v>
      </c>
      <c r="B727" s="100">
        <v>9009351700</v>
      </c>
      <c r="C727" s="89" t="s">
        <v>56</v>
      </c>
      <c r="D727" s="56">
        <f>Table3[[#This Row],[Residential CLM $ Collected]]+Table3[[#This Row],[C&amp;I CLM $ Collected]]</f>
        <v>33742.726129999995</v>
      </c>
      <c r="E727" s="57">
        <f>Table3[[#This Row],[CLM $ Collected ]]/'1.) CLM Reference'!$B$4</f>
        <v>3.1996149168971245E-4</v>
      </c>
      <c r="F727" s="56">
        <f>Table3[[#This Row],[Residential Incentive Disbursements]]+Table3[[#This Row],[C&amp;I Incentive Disbursements]]</f>
        <v>15818.99</v>
      </c>
      <c r="G727" s="57">
        <f>Table3[[#This Row],[Incentive Disbursements]]/'1.) CLM Reference'!$B$5</f>
        <v>1.2062141169831098E-4</v>
      </c>
      <c r="H727" s="53">
        <v>33742.726129999995</v>
      </c>
      <c r="I727" s="54">
        <f>Table3[[#This Row],[Residential CLM $ Collected]]/'1.) CLM Reference'!$B$4</f>
        <v>3.1996149168971245E-4</v>
      </c>
      <c r="J727" s="53">
        <v>15818.99</v>
      </c>
      <c r="K727" s="54">
        <f>Table3[[#This Row],[Residential Incentive Disbursements]]/'1.) CLM Reference'!$B$5</f>
        <v>1.2062141169831098E-4</v>
      </c>
      <c r="L727" s="53">
        <v>0</v>
      </c>
      <c r="M727" s="54">
        <f>Table3[[#This Row],[C&amp;I CLM $ Collected]]/'1.) CLM Reference'!$B$4</f>
        <v>0</v>
      </c>
      <c r="N727" s="53">
        <v>0</v>
      </c>
      <c r="O727" s="54">
        <f>Table3[[#This Row],[C&amp;I Incentive Disbursements]]/'1.) CLM Reference'!$B$5</f>
        <v>0</v>
      </c>
    </row>
    <row r="728" spans="1:15" s="1" customFormat="1" x14ac:dyDescent="0.35">
      <c r="A728" s="89" t="s">
        <v>64</v>
      </c>
      <c r="B728" s="100">
        <v>9009351800</v>
      </c>
      <c r="C728" s="89" t="s">
        <v>50</v>
      </c>
      <c r="D728" s="56">
        <f>Table3[[#This Row],[Residential CLM $ Collected]]+Table3[[#This Row],[C&amp;I CLM $ Collected]]</f>
        <v>59979.082929999997</v>
      </c>
      <c r="E728" s="57">
        <f>Table3[[#This Row],[CLM $ Collected ]]/'1.) CLM Reference'!$B$4</f>
        <v>5.6874470576345727E-4</v>
      </c>
      <c r="F728" s="56">
        <f>Table3[[#This Row],[Residential Incentive Disbursements]]+Table3[[#This Row],[C&amp;I Incentive Disbursements]]</f>
        <v>179973.86</v>
      </c>
      <c r="G728" s="57">
        <f>Table3[[#This Row],[Incentive Disbursements]]/'1.) CLM Reference'!$B$5</f>
        <v>1.3723190331363874E-3</v>
      </c>
      <c r="H728" s="53">
        <v>59979.082929999997</v>
      </c>
      <c r="I728" s="54">
        <f>Table3[[#This Row],[Residential CLM $ Collected]]/'1.) CLM Reference'!$B$4</f>
        <v>5.6874470576345727E-4</v>
      </c>
      <c r="J728" s="53">
        <v>179973.86</v>
      </c>
      <c r="K728" s="54">
        <f>Table3[[#This Row],[Residential Incentive Disbursements]]/'1.) CLM Reference'!$B$5</f>
        <v>1.3723190331363874E-3</v>
      </c>
      <c r="L728" s="53">
        <v>0</v>
      </c>
      <c r="M728" s="54">
        <f>Table3[[#This Row],[C&amp;I CLM $ Collected]]/'1.) CLM Reference'!$B$4</f>
        <v>0</v>
      </c>
      <c r="N728" s="53">
        <v>0</v>
      </c>
      <c r="O728" s="54">
        <f>Table3[[#This Row],[C&amp;I Incentive Disbursements]]/'1.) CLM Reference'!$B$5</f>
        <v>0</v>
      </c>
    </row>
    <row r="729" spans="1:15" s="1" customFormat="1" x14ac:dyDescent="0.35">
      <c r="A729" s="89" t="s">
        <v>64</v>
      </c>
      <c r="B729" s="100">
        <v>9009351900</v>
      </c>
      <c r="C729" s="89" t="s">
        <v>50</v>
      </c>
      <c r="D729" s="56">
        <f>Table3[[#This Row],[Residential CLM $ Collected]]+Table3[[#This Row],[C&amp;I CLM $ Collected]]</f>
        <v>31200.572650000002</v>
      </c>
      <c r="E729" s="57">
        <f>Table3[[#This Row],[CLM $ Collected ]]/'1.) CLM Reference'!$B$4</f>
        <v>2.958558158047453E-4</v>
      </c>
      <c r="F729" s="56">
        <f>Table3[[#This Row],[Residential Incentive Disbursements]]+Table3[[#This Row],[C&amp;I Incentive Disbursements]]</f>
        <v>26092.92</v>
      </c>
      <c r="G729" s="57">
        <f>Table3[[#This Row],[Incentive Disbursements]]/'1.) CLM Reference'!$B$5</f>
        <v>1.9896117550684917E-4</v>
      </c>
      <c r="H729" s="53">
        <v>31200.572650000002</v>
      </c>
      <c r="I729" s="54">
        <f>Table3[[#This Row],[Residential CLM $ Collected]]/'1.) CLM Reference'!$B$4</f>
        <v>2.958558158047453E-4</v>
      </c>
      <c r="J729" s="53">
        <v>26092.92</v>
      </c>
      <c r="K729" s="54">
        <f>Table3[[#This Row],[Residential Incentive Disbursements]]/'1.) CLM Reference'!$B$5</f>
        <v>1.9896117550684917E-4</v>
      </c>
      <c r="L729" s="53">
        <v>0</v>
      </c>
      <c r="M729" s="54">
        <f>Table3[[#This Row],[C&amp;I CLM $ Collected]]/'1.) CLM Reference'!$B$4</f>
        <v>0</v>
      </c>
      <c r="N729" s="53">
        <v>0</v>
      </c>
      <c r="O729" s="54">
        <f>Table3[[#This Row],[C&amp;I Incentive Disbursements]]/'1.) CLM Reference'!$B$5</f>
        <v>0</v>
      </c>
    </row>
    <row r="730" spans="1:15" s="1" customFormat="1" x14ac:dyDescent="0.35">
      <c r="A730" s="89" t="s">
        <v>64</v>
      </c>
      <c r="B730" s="100">
        <v>9009352000</v>
      </c>
      <c r="C730" s="89" t="s">
        <v>50</v>
      </c>
      <c r="D730" s="56">
        <f>Table3[[#This Row],[Residential CLM $ Collected]]+Table3[[#This Row],[C&amp;I CLM $ Collected]]</f>
        <v>61883.282299999999</v>
      </c>
      <c r="E730" s="57">
        <f>Table3[[#This Row],[CLM $ Collected ]]/'1.) CLM Reference'!$B$4</f>
        <v>5.8680105570247775E-4</v>
      </c>
      <c r="F730" s="56">
        <f>Table3[[#This Row],[Residential Incentive Disbursements]]+Table3[[#This Row],[C&amp;I Incentive Disbursements]]</f>
        <v>214002.38</v>
      </c>
      <c r="G730" s="57">
        <f>Table3[[#This Row],[Incentive Disbursements]]/'1.) CLM Reference'!$B$5</f>
        <v>1.6317899677791307E-3</v>
      </c>
      <c r="H730" s="53">
        <v>61883.282299999999</v>
      </c>
      <c r="I730" s="54">
        <f>Table3[[#This Row],[Residential CLM $ Collected]]/'1.) CLM Reference'!$B$4</f>
        <v>5.8680105570247775E-4</v>
      </c>
      <c r="J730" s="53">
        <v>214002.38</v>
      </c>
      <c r="K730" s="54">
        <f>Table3[[#This Row],[Residential Incentive Disbursements]]/'1.) CLM Reference'!$B$5</f>
        <v>1.6317899677791307E-3</v>
      </c>
      <c r="L730" s="53">
        <v>0</v>
      </c>
      <c r="M730" s="54">
        <f>Table3[[#This Row],[C&amp;I CLM $ Collected]]/'1.) CLM Reference'!$B$4</f>
        <v>0</v>
      </c>
      <c r="N730" s="53">
        <v>0</v>
      </c>
      <c r="O730" s="54">
        <f>Table3[[#This Row],[C&amp;I Incentive Disbursements]]/'1.) CLM Reference'!$B$5</f>
        <v>0</v>
      </c>
    </row>
    <row r="731" spans="1:15" s="1" customFormat="1" x14ac:dyDescent="0.35">
      <c r="A731" s="89" t="s">
        <v>64</v>
      </c>
      <c r="B731" s="100">
        <v>9009352100</v>
      </c>
      <c r="C731" s="89" t="s">
        <v>56</v>
      </c>
      <c r="D731" s="56">
        <f>Table3[[#This Row],[Residential CLM $ Collected]]+Table3[[#This Row],[C&amp;I CLM $ Collected]]</f>
        <v>50642.865809999996</v>
      </c>
      <c r="E731" s="57">
        <f>Table3[[#This Row],[CLM $ Collected ]]/'1.) CLM Reference'!$B$4</f>
        <v>4.8021510845275441E-4</v>
      </c>
      <c r="F731" s="56">
        <f>Table3[[#This Row],[Residential Incentive Disbursements]]+Table3[[#This Row],[C&amp;I Incentive Disbursements]]</f>
        <v>106924.52</v>
      </c>
      <c r="G731" s="57">
        <f>Table3[[#This Row],[Incentive Disbursements]]/'1.) CLM Reference'!$B$5</f>
        <v>8.1531036732207843E-4</v>
      </c>
      <c r="H731" s="53">
        <v>50642.865809999996</v>
      </c>
      <c r="I731" s="54">
        <f>Table3[[#This Row],[Residential CLM $ Collected]]/'1.) CLM Reference'!$B$4</f>
        <v>4.8021510845275441E-4</v>
      </c>
      <c r="J731" s="53">
        <v>106924.52</v>
      </c>
      <c r="K731" s="54">
        <f>Table3[[#This Row],[Residential Incentive Disbursements]]/'1.) CLM Reference'!$B$5</f>
        <v>8.1531036732207843E-4</v>
      </c>
      <c r="L731" s="53">
        <v>0</v>
      </c>
      <c r="M731" s="54">
        <f>Table3[[#This Row],[C&amp;I CLM $ Collected]]/'1.) CLM Reference'!$B$4</f>
        <v>0</v>
      </c>
      <c r="N731" s="53">
        <v>0</v>
      </c>
      <c r="O731" s="54">
        <f>Table3[[#This Row],[C&amp;I Incentive Disbursements]]/'1.) CLM Reference'!$B$5</f>
        <v>0</v>
      </c>
    </row>
    <row r="732" spans="1:15" s="1" customFormat="1" x14ac:dyDescent="0.35">
      <c r="A732" s="89" t="s">
        <v>64</v>
      </c>
      <c r="B732" s="100">
        <v>9009352200</v>
      </c>
      <c r="C732" s="89" t="s">
        <v>50</v>
      </c>
      <c r="D732" s="56">
        <f>Table3[[#This Row],[Residential CLM $ Collected]]+Table3[[#This Row],[C&amp;I CLM $ Collected]]</f>
        <v>24612.43521</v>
      </c>
      <c r="E732" s="57">
        <f>Table3[[#This Row],[CLM $ Collected ]]/'1.) CLM Reference'!$B$4</f>
        <v>2.3338456571552662E-4</v>
      </c>
      <c r="F732" s="56">
        <f>Table3[[#This Row],[Residential Incentive Disbursements]]+Table3[[#This Row],[C&amp;I Incentive Disbursements]]</f>
        <v>10937.77</v>
      </c>
      <c r="G732" s="57">
        <f>Table3[[#This Row],[Incentive Disbursements]]/'1.) CLM Reference'!$B$5</f>
        <v>8.3401611495514879E-5</v>
      </c>
      <c r="H732" s="53">
        <v>24612.43521</v>
      </c>
      <c r="I732" s="54">
        <f>Table3[[#This Row],[Residential CLM $ Collected]]/'1.) CLM Reference'!$B$4</f>
        <v>2.3338456571552662E-4</v>
      </c>
      <c r="J732" s="53">
        <v>10937.77</v>
      </c>
      <c r="K732" s="54">
        <f>Table3[[#This Row],[Residential Incentive Disbursements]]/'1.) CLM Reference'!$B$5</f>
        <v>8.3401611495514879E-5</v>
      </c>
      <c r="L732" s="53">
        <v>0</v>
      </c>
      <c r="M732" s="54">
        <f>Table3[[#This Row],[C&amp;I CLM $ Collected]]/'1.) CLM Reference'!$B$4</f>
        <v>0</v>
      </c>
      <c r="N732" s="53">
        <v>0</v>
      </c>
      <c r="O732" s="54">
        <f>Table3[[#This Row],[C&amp;I Incentive Disbursements]]/'1.) CLM Reference'!$B$5</f>
        <v>0</v>
      </c>
    </row>
    <row r="733" spans="1:15" s="1" customFormat="1" x14ac:dyDescent="0.35">
      <c r="A733" s="89" t="s">
        <v>64</v>
      </c>
      <c r="B733" s="100">
        <v>9009352300</v>
      </c>
      <c r="C733" s="89" t="s">
        <v>50</v>
      </c>
      <c r="D733" s="56">
        <f>Table3[[#This Row],[Residential CLM $ Collected]]+Table3[[#This Row],[C&amp;I CLM $ Collected]]</f>
        <v>32504.612209999999</v>
      </c>
      <c r="E733" s="57">
        <f>Table3[[#This Row],[CLM $ Collected ]]/'1.) CLM Reference'!$B$4</f>
        <v>3.0822121986938709E-4</v>
      </c>
      <c r="F733" s="56">
        <f>Table3[[#This Row],[Residential Incentive Disbursements]]+Table3[[#This Row],[C&amp;I Incentive Disbursements]]</f>
        <v>38768.28</v>
      </c>
      <c r="G733" s="57">
        <f>Table3[[#This Row],[Incentive Disbursements]]/'1.) CLM Reference'!$B$5</f>
        <v>2.9561208792188348E-4</v>
      </c>
      <c r="H733" s="53">
        <v>32504.612209999999</v>
      </c>
      <c r="I733" s="54">
        <f>Table3[[#This Row],[Residential CLM $ Collected]]/'1.) CLM Reference'!$B$4</f>
        <v>3.0822121986938709E-4</v>
      </c>
      <c r="J733" s="53">
        <v>38768.28</v>
      </c>
      <c r="K733" s="54">
        <f>Table3[[#This Row],[Residential Incentive Disbursements]]/'1.) CLM Reference'!$B$5</f>
        <v>2.9561208792188348E-4</v>
      </c>
      <c r="L733" s="53">
        <v>0</v>
      </c>
      <c r="M733" s="54">
        <f>Table3[[#This Row],[C&amp;I CLM $ Collected]]/'1.) CLM Reference'!$B$4</f>
        <v>0</v>
      </c>
      <c r="N733" s="53">
        <v>0</v>
      </c>
      <c r="O733" s="54">
        <f>Table3[[#This Row],[C&amp;I Incentive Disbursements]]/'1.) CLM Reference'!$B$5</f>
        <v>0</v>
      </c>
    </row>
    <row r="734" spans="1:15" s="1" customFormat="1" x14ac:dyDescent="0.35">
      <c r="A734" s="89" t="s">
        <v>64</v>
      </c>
      <c r="B734" s="100">
        <v>9009352400</v>
      </c>
      <c r="C734" s="89" t="s">
        <v>50</v>
      </c>
      <c r="D734" s="56">
        <f>Table3[[#This Row],[Residential CLM $ Collected]]+Table3[[#This Row],[C&amp;I CLM $ Collected]]</f>
        <v>47615.131099999999</v>
      </c>
      <c r="E734" s="57">
        <f>Table3[[#This Row],[CLM $ Collected ]]/'1.) CLM Reference'!$B$4</f>
        <v>4.5150496480520202E-4</v>
      </c>
      <c r="F734" s="56">
        <f>Table3[[#This Row],[Residential Incentive Disbursements]]+Table3[[#This Row],[C&amp;I Incentive Disbursements]]</f>
        <v>189385.36</v>
      </c>
      <c r="G734" s="57">
        <f>Table3[[#This Row],[Incentive Disbursements]]/'1.) CLM Reference'!$B$5</f>
        <v>1.4440826802591591E-3</v>
      </c>
      <c r="H734" s="53">
        <v>47615.131099999999</v>
      </c>
      <c r="I734" s="54">
        <f>Table3[[#This Row],[Residential CLM $ Collected]]/'1.) CLM Reference'!$B$4</f>
        <v>4.5150496480520202E-4</v>
      </c>
      <c r="J734" s="53">
        <v>189385.36</v>
      </c>
      <c r="K734" s="54">
        <f>Table3[[#This Row],[Residential Incentive Disbursements]]/'1.) CLM Reference'!$B$5</f>
        <v>1.4440826802591591E-3</v>
      </c>
      <c r="L734" s="53">
        <v>0</v>
      </c>
      <c r="M734" s="54">
        <f>Table3[[#This Row],[C&amp;I CLM $ Collected]]/'1.) CLM Reference'!$B$4</f>
        <v>0</v>
      </c>
      <c r="N734" s="53">
        <v>0</v>
      </c>
      <c r="O734" s="54">
        <f>Table3[[#This Row],[C&amp;I Incentive Disbursements]]/'1.) CLM Reference'!$B$5</f>
        <v>0</v>
      </c>
    </row>
    <row r="735" spans="1:15" s="1" customFormat="1" x14ac:dyDescent="0.35">
      <c r="A735" s="89" t="s">
        <v>64</v>
      </c>
      <c r="B735" s="100">
        <v>9009352500</v>
      </c>
      <c r="C735" s="89" t="s">
        <v>50</v>
      </c>
      <c r="D735" s="56">
        <f>Table3[[#This Row],[Residential CLM $ Collected]]+Table3[[#This Row],[C&amp;I CLM $ Collected]]</f>
        <v>48995.636409999999</v>
      </c>
      <c r="E735" s="57">
        <f>Table3[[#This Row],[CLM $ Collected ]]/'1.) CLM Reference'!$B$4</f>
        <v>4.6459544648624364E-4</v>
      </c>
      <c r="F735" s="56">
        <f>Table3[[#This Row],[Residential Incentive Disbursements]]+Table3[[#This Row],[C&amp;I Incentive Disbursements]]</f>
        <v>144059.76999999999</v>
      </c>
      <c r="G735" s="57">
        <f>Table3[[#This Row],[Incentive Disbursements]]/'1.) CLM Reference'!$B$5</f>
        <v>1.0984704349856714E-3</v>
      </c>
      <c r="H735" s="53">
        <v>48995.636409999999</v>
      </c>
      <c r="I735" s="54">
        <f>Table3[[#This Row],[Residential CLM $ Collected]]/'1.) CLM Reference'!$B$4</f>
        <v>4.6459544648624364E-4</v>
      </c>
      <c r="J735" s="53">
        <v>144059.76999999999</v>
      </c>
      <c r="K735" s="54">
        <f>Table3[[#This Row],[Residential Incentive Disbursements]]/'1.) CLM Reference'!$B$5</f>
        <v>1.0984704349856714E-3</v>
      </c>
      <c r="L735" s="53">
        <v>0</v>
      </c>
      <c r="M735" s="54">
        <f>Table3[[#This Row],[C&amp;I CLM $ Collected]]/'1.) CLM Reference'!$B$4</f>
        <v>0</v>
      </c>
      <c r="N735" s="53">
        <v>0</v>
      </c>
      <c r="O735" s="54">
        <f>Table3[[#This Row],[C&amp;I Incentive Disbursements]]/'1.) CLM Reference'!$B$5</f>
        <v>0</v>
      </c>
    </row>
    <row r="736" spans="1:15" s="1" customFormat="1" x14ac:dyDescent="0.35">
      <c r="A736" s="89" t="s">
        <v>64</v>
      </c>
      <c r="B736" s="100">
        <v>9009352600</v>
      </c>
      <c r="C736" s="89" t="s">
        <v>50</v>
      </c>
      <c r="D736" s="56">
        <f>Table3[[#This Row],[Residential CLM $ Collected]]+Table3[[#This Row],[C&amp;I CLM $ Collected]]</f>
        <v>76173.046900000001</v>
      </c>
      <c r="E736" s="57">
        <f>Table3[[#This Row],[CLM $ Collected ]]/'1.) CLM Reference'!$B$4</f>
        <v>7.2230209316150572E-4</v>
      </c>
      <c r="F736" s="56">
        <f>Table3[[#This Row],[Residential Incentive Disbursements]]+Table3[[#This Row],[C&amp;I Incentive Disbursements]]</f>
        <v>161574.79</v>
      </c>
      <c r="G736" s="57">
        <f>Table3[[#This Row],[Incentive Disbursements]]/'1.) CLM Reference'!$B$5</f>
        <v>1.2320242483659285E-3</v>
      </c>
      <c r="H736" s="53">
        <v>76173.046900000001</v>
      </c>
      <c r="I736" s="54">
        <f>Table3[[#This Row],[Residential CLM $ Collected]]/'1.) CLM Reference'!$B$4</f>
        <v>7.2230209316150572E-4</v>
      </c>
      <c r="J736" s="53">
        <v>161574.79</v>
      </c>
      <c r="K736" s="54">
        <f>Table3[[#This Row],[Residential Incentive Disbursements]]/'1.) CLM Reference'!$B$5</f>
        <v>1.2320242483659285E-3</v>
      </c>
      <c r="L736" s="53">
        <v>0</v>
      </c>
      <c r="M736" s="54">
        <f>Table3[[#This Row],[C&amp;I CLM $ Collected]]/'1.) CLM Reference'!$B$4</f>
        <v>0</v>
      </c>
      <c r="N736" s="53">
        <v>0</v>
      </c>
      <c r="O736" s="54">
        <f>Table3[[#This Row],[C&amp;I Incentive Disbursements]]/'1.) CLM Reference'!$B$5</f>
        <v>0</v>
      </c>
    </row>
    <row r="737" spans="1:15" s="1" customFormat="1" x14ac:dyDescent="0.35">
      <c r="A737" s="89" t="s">
        <v>64</v>
      </c>
      <c r="B737" s="100">
        <v>9009352701</v>
      </c>
      <c r="C737" s="89" t="s">
        <v>50</v>
      </c>
      <c r="D737" s="56">
        <f>Table3[[#This Row],[Residential CLM $ Collected]]+Table3[[#This Row],[C&amp;I CLM $ Collected]]</f>
        <v>31602.62111</v>
      </c>
      <c r="E737" s="57">
        <f>Table3[[#This Row],[CLM $ Collected ]]/'1.) CLM Reference'!$B$4</f>
        <v>2.9966819375244112E-4</v>
      </c>
      <c r="F737" s="56">
        <f>Table3[[#This Row],[Residential Incentive Disbursements]]+Table3[[#This Row],[C&amp;I Incentive Disbursements]]</f>
        <v>38343.81</v>
      </c>
      <c r="G737" s="57">
        <f>Table3[[#This Row],[Incentive Disbursements]]/'1.) CLM Reference'!$B$5</f>
        <v>2.9237546089173915E-4</v>
      </c>
      <c r="H737" s="53">
        <v>31602.62111</v>
      </c>
      <c r="I737" s="54">
        <f>Table3[[#This Row],[Residential CLM $ Collected]]/'1.) CLM Reference'!$B$4</f>
        <v>2.9966819375244112E-4</v>
      </c>
      <c r="J737" s="53">
        <v>38343.81</v>
      </c>
      <c r="K737" s="54">
        <f>Table3[[#This Row],[Residential Incentive Disbursements]]/'1.) CLM Reference'!$B$5</f>
        <v>2.9237546089173915E-4</v>
      </c>
      <c r="L737" s="53">
        <v>0</v>
      </c>
      <c r="M737" s="54">
        <f>Table3[[#This Row],[C&amp;I CLM $ Collected]]/'1.) CLM Reference'!$B$4</f>
        <v>0</v>
      </c>
      <c r="N737" s="53">
        <v>0</v>
      </c>
      <c r="O737" s="54">
        <f>Table3[[#This Row],[C&amp;I Incentive Disbursements]]/'1.) CLM Reference'!$B$5</f>
        <v>0</v>
      </c>
    </row>
    <row r="738" spans="1:15" s="1" customFormat="1" x14ac:dyDescent="0.35">
      <c r="A738" s="89" t="s">
        <v>64</v>
      </c>
      <c r="B738" s="100">
        <v>9009352702</v>
      </c>
      <c r="C738" s="89" t="s">
        <v>50</v>
      </c>
      <c r="D738" s="56">
        <f>Table3[[#This Row],[Residential CLM $ Collected]]+Table3[[#This Row],[C&amp;I CLM $ Collected]]</f>
        <v>1216161.6713900003</v>
      </c>
      <c r="E738" s="57">
        <f>Table3[[#This Row],[CLM $ Collected ]]/'1.) CLM Reference'!$B$4</f>
        <v>1.1532112165882029E-2</v>
      </c>
      <c r="F738" s="56">
        <f>Table3[[#This Row],[Residential Incentive Disbursements]]+Table3[[#This Row],[C&amp;I Incentive Disbursements]]</f>
        <v>1822067.96</v>
      </c>
      <c r="G738" s="57">
        <f>Table3[[#This Row],[Incentive Disbursements]]/'1.) CLM Reference'!$B$5</f>
        <v>1.3893453978127655E-2</v>
      </c>
      <c r="H738" s="53">
        <v>537828.81497000006</v>
      </c>
      <c r="I738" s="54">
        <f>Table3[[#This Row],[Residential CLM $ Collected]]/'1.) CLM Reference'!$B$4</f>
        <v>5.0998994345781276E-3</v>
      </c>
      <c r="J738" s="53">
        <v>1303873.24</v>
      </c>
      <c r="K738" s="54">
        <f>Table3[[#This Row],[Residential Incentive Disbursements]]/'1.) CLM Reference'!$B$5</f>
        <v>9.9421664015496968E-3</v>
      </c>
      <c r="L738" s="53">
        <v>678332.85642000008</v>
      </c>
      <c r="M738" s="54">
        <f>Table3[[#This Row],[C&amp;I CLM $ Collected]]/'1.) CLM Reference'!$B$4</f>
        <v>6.4322127313039008E-3</v>
      </c>
      <c r="N738" s="53">
        <v>518194.72</v>
      </c>
      <c r="O738" s="54">
        <f>Table3[[#This Row],[C&amp;I Incentive Disbursements]]/'1.) CLM Reference'!$B$5</f>
        <v>3.9512875765779594E-3</v>
      </c>
    </row>
    <row r="739" spans="1:15" s="1" customFormat="1" x14ac:dyDescent="0.35">
      <c r="A739" s="89" t="s">
        <v>64</v>
      </c>
      <c r="B739" s="100">
        <v>9009352800</v>
      </c>
      <c r="C739" s="89" t="s">
        <v>50</v>
      </c>
      <c r="D739" s="56">
        <f>Table3[[#This Row],[Residential CLM $ Collected]]+Table3[[#This Row],[C&amp;I CLM $ Collected]]</f>
        <v>71696.98702</v>
      </c>
      <c r="E739" s="57">
        <f>Table3[[#This Row],[CLM $ Collected ]]/'1.) CLM Reference'!$B$4</f>
        <v>6.7985837386687624E-4</v>
      </c>
      <c r="F739" s="56">
        <f>Table3[[#This Row],[Residential Incentive Disbursements]]+Table3[[#This Row],[C&amp;I Incentive Disbursements]]</f>
        <v>175469.52</v>
      </c>
      <c r="G739" s="57">
        <f>Table3[[#This Row],[Incentive Disbursements]]/'1.) CLM Reference'!$B$5</f>
        <v>1.3379729813613264E-3</v>
      </c>
      <c r="H739" s="53">
        <v>71696.98702</v>
      </c>
      <c r="I739" s="54">
        <f>Table3[[#This Row],[Residential CLM $ Collected]]/'1.) CLM Reference'!$B$4</f>
        <v>6.7985837386687624E-4</v>
      </c>
      <c r="J739" s="53">
        <v>175469.52</v>
      </c>
      <c r="K739" s="54">
        <f>Table3[[#This Row],[Residential Incentive Disbursements]]/'1.) CLM Reference'!$B$5</f>
        <v>1.3379729813613264E-3</v>
      </c>
      <c r="L739" s="53">
        <v>0</v>
      </c>
      <c r="M739" s="54">
        <f>Table3[[#This Row],[C&amp;I CLM $ Collected]]/'1.) CLM Reference'!$B$4</f>
        <v>0</v>
      </c>
      <c r="N739" s="53">
        <v>0</v>
      </c>
      <c r="O739" s="54">
        <f>Table3[[#This Row],[C&amp;I Incentive Disbursements]]/'1.) CLM Reference'!$B$5</f>
        <v>0</v>
      </c>
    </row>
    <row r="740" spans="1:15" s="1" customFormat="1" x14ac:dyDescent="0.35">
      <c r="A740" s="89" t="s">
        <v>64</v>
      </c>
      <c r="B740" s="100">
        <v>9009361100</v>
      </c>
      <c r="C740" s="89" t="s">
        <v>50</v>
      </c>
      <c r="D740" s="56">
        <f>Table3[[#This Row],[Residential CLM $ Collected]]+Table3[[#This Row],[C&amp;I CLM $ Collected]]</f>
        <v>360.54840000000002</v>
      </c>
      <c r="E740" s="57">
        <f>Table3[[#This Row],[CLM $ Collected ]]/'1.) CLM Reference'!$B$4</f>
        <v>3.4188584362119276E-6</v>
      </c>
      <c r="F740" s="56">
        <f>Table3[[#This Row],[Residential Incentive Disbursements]]+Table3[[#This Row],[C&amp;I Incentive Disbursements]]</f>
        <v>0</v>
      </c>
      <c r="G740" s="57">
        <f>Table3[[#This Row],[Incentive Disbursements]]/'1.) CLM Reference'!$B$5</f>
        <v>0</v>
      </c>
      <c r="H740" s="53">
        <v>360.54840000000002</v>
      </c>
      <c r="I740" s="54">
        <f>Table3[[#This Row],[Residential CLM $ Collected]]/'1.) CLM Reference'!$B$4</f>
        <v>3.4188584362119276E-6</v>
      </c>
      <c r="J740" s="53">
        <v>0</v>
      </c>
      <c r="K740" s="54">
        <f>Table3[[#This Row],[Residential Incentive Disbursements]]/'1.) CLM Reference'!$B$5</f>
        <v>0</v>
      </c>
      <c r="L740" s="53">
        <v>0</v>
      </c>
      <c r="M740" s="54">
        <f>Table3[[#This Row],[C&amp;I CLM $ Collected]]/'1.) CLM Reference'!$B$4</f>
        <v>0</v>
      </c>
      <c r="N740" s="53">
        <v>0</v>
      </c>
      <c r="O740" s="54">
        <f>Table3[[#This Row],[C&amp;I Incentive Disbursements]]/'1.) CLM Reference'!$B$5</f>
        <v>0</v>
      </c>
    </row>
    <row r="741" spans="1:15" s="1" customFormat="1" x14ac:dyDescent="0.35">
      <c r="A741" s="89" t="s">
        <v>65</v>
      </c>
      <c r="B741" s="100">
        <v>9011690300</v>
      </c>
      <c r="C741" s="89" t="s">
        <v>50</v>
      </c>
      <c r="D741" s="56">
        <f>Table3[[#This Row],[Residential CLM $ Collected]]+Table3[[#This Row],[C&amp;I CLM $ Collected]]</f>
        <v>52.830399999999997</v>
      </c>
      <c r="E741" s="57">
        <f>Table3[[#This Row],[CLM $ Collected ]]/'1.) CLM Reference'!$B$4</f>
        <v>5.0095814800024242E-7</v>
      </c>
      <c r="F741" s="56">
        <f>Table3[[#This Row],[Residential Incentive Disbursements]]+Table3[[#This Row],[C&amp;I Incentive Disbursements]]</f>
        <v>84206.16</v>
      </c>
      <c r="G741" s="57">
        <f>Table3[[#This Row],[Incentive Disbursements]]/'1.) CLM Reference'!$B$5</f>
        <v>6.4208055589477244E-4</v>
      </c>
      <c r="H741" s="53">
        <v>52.830399999999997</v>
      </c>
      <c r="I741" s="54">
        <f>Table3[[#This Row],[Residential CLM $ Collected]]/'1.) CLM Reference'!$B$4</f>
        <v>5.0095814800024242E-7</v>
      </c>
      <c r="J741" s="53">
        <v>84206.16</v>
      </c>
      <c r="K741" s="54">
        <f>Table3[[#This Row],[Residential Incentive Disbursements]]/'1.) CLM Reference'!$B$5</f>
        <v>6.4208055589477244E-4</v>
      </c>
      <c r="L741" s="53">
        <v>0</v>
      </c>
      <c r="M741" s="54">
        <f>Table3[[#This Row],[C&amp;I CLM $ Collected]]/'1.) CLM Reference'!$B$4</f>
        <v>0</v>
      </c>
      <c r="N741" s="53">
        <v>0</v>
      </c>
      <c r="O741" s="54">
        <f>Table3[[#This Row],[C&amp;I Incentive Disbursements]]/'1.) CLM Reference'!$B$5</f>
        <v>0</v>
      </c>
    </row>
    <row r="742" spans="1:15" s="1" customFormat="1" x14ac:dyDescent="0.35">
      <c r="A742" s="89" t="s">
        <v>65</v>
      </c>
      <c r="B742" s="100">
        <v>9011693300</v>
      </c>
      <c r="C742" s="89" t="s">
        <v>50</v>
      </c>
      <c r="D742" s="56">
        <f>Table3[[#This Row],[Residential CLM $ Collected]]+Table3[[#This Row],[C&amp;I CLM $ Collected]]</f>
        <v>93872.557490000007</v>
      </c>
      <c r="E742" s="57">
        <f>Table3[[#This Row],[CLM $ Collected ]]/'1.) CLM Reference'!$B$4</f>
        <v>8.9013565197758663E-4</v>
      </c>
      <c r="F742" s="56">
        <f>Table3[[#This Row],[Residential Incentive Disbursements]]+Table3[[#This Row],[C&amp;I Incentive Disbursements]]</f>
        <v>119923.83</v>
      </c>
      <c r="G742" s="57">
        <f>Table3[[#This Row],[Incentive Disbursements]]/'1.) CLM Reference'!$B$5</f>
        <v>9.144314315179576E-4</v>
      </c>
      <c r="H742" s="53">
        <v>93829.754690000002</v>
      </c>
      <c r="I742" s="54">
        <f>Table3[[#This Row],[Residential CLM $ Collected]]/'1.) CLM Reference'!$B$4</f>
        <v>8.8972977938496511E-4</v>
      </c>
      <c r="J742" s="53">
        <v>119923.83</v>
      </c>
      <c r="K742" s="54">
        <f>Table3[[#This Row],[Residential Incentive Disbursements]]/'1.) CLM Reference'!$B$5</f>
        <v>9.144314315179576E-4</v>
      </c>
      <c r="L742" s="53">
        <v>42.802799999999998</v>
      </c>
      <c r="M742" s="54">
        <f>Table3[[#This Row],[C&amp;I CLM $ Collected]]/'1.) CLM Reference'!$B$4</f>
        <v>4.0587259262138422E-7</v>
      </c>
      <c r="N742" s="53">
        <v>0</v>
      </c>
      <c r="O742" s="54">
        <f>Table3[[#This Row],[C&amp;I Incentive Disbursements]]/'1.) CLM Reference'!$B$5</f>
        <v>0</v>
      </c>
    </row>
    <row r="743" spans="1:15" s="1" customFormat="1" x14ac:dyDescent="0.35">
      <c r="A743" s="89" t="s">
        <v>65</v>
      </c>
      <c r="B743" s="100">
        <v>9011693400</v>
      </c>
      <c r="C743" s="89" t="s">
        <v>50</v>
      </c>
      <c r="D743" s="56">
        <f>Table3[[#This Row],[Residential CLM $ Collected]]+Table3[[#This Row],[C&amp;I CLM $ Collected]]</f>
        <v>59281.901850000002</v>
      </c>
      <c r="E743" s="57">
        <f>Table3[[#This Row],[CLM $ Collected ]]/'1.) CLM Reference'!$B$4</f>
        <v>5.6213376693547935E-4</v>
      </c>
      <c r="F743" s="56">
        <f>Table3[[#This Row],[Residential Incentive Disbursements]]+Table3[[#This Row],[C&amp;I Incentive Disbursements]]</f>
        <v>93716.89</v>
      </c>
      <c r="G743" s="57">
        <f>Table3[[#This Row],[Incentive Disbursements]]/'1.) CLM Reference'!$B$5</f>
        <v>7.1460084188531138E-4</v>
      </c>
      <c r="H743" s="53">
        <v>59213.637849999999</v>
      </c>
      <c r="I743" s="54">
        <f>Table3[[#This Row],[Residential CLM $ Collected]]/'1.) CLM Reference'!$B$4</f>
        <v>5.6148646146334414E-4</v>
      </c>
      <c r="J743" s="53">
        <v>93716.89</v>
      </c>
      <c r="K743" s="54">
        <f>Table3[[#This Row],[Residential Incentive Disbursements]]/'1.) CLM Reference'!$B$5</f>
        <v>7.1460084188531138E-4</v>
      </c>
      <c r="L743" s="53">
        <v>68.263999999999996</v>
      </c>
      <c r="M743" s="54">
        <f>Table3[[#This Row],[C&amp;I CLM $ Collected]]/'1.) CLM Reference'!$B$4</f>
        <v>6.4730547213514472E-7</v>
      </c>
      <c r="N743" s="53">
        <v>0</v>
      </c>
      <c r="O743" s="54">
        <f>Table3[[#This Row],[C&amp;I Incentive Disbursements]]/'1.) CLM Reference'!$B$5</f>
        <v>0</v>
      </c>
    </row>
    <row r="744" spans="1:15" s="1" customFormat="1" x14ac:dyDescent="0.35">
      <c r="A744" s="89" t="s">
        <v>65</v>
      </c>
      <c r="B744" s="100">
        <v>9011693500</v>
      </c>
      <c r="C744" s="89" t="s">
        <v>50</v>
      </c>
      <c r="D744" s="56">
        <f>Table3[[#This Row],[Residential CLM $ Collected]]+Table3[[#This Row],[C&amp;I CLM $ Collected]]</f>
        <v>57313.63078</v>
      </c>
      <c r="E744" s="57">
        <f>Table3[[#This Row],[CLM $ Collected ]]/'1.) CLM Reference'!$B$4</f>
        <v>5.4346986452342766E-4</v>
      </c>
      <c r="F744" s="56">
        <f>Table3[[#This Row],[Residential Incentive Disbursements]]+Table3[[#This Row],[C&amp;I Incentive Disbursements]]</f>
        <v>136133.54</v>
      </c>
      <c r="G744" s="57">
        <f>Table3[[#This Row],[Incentive Disbursements]]/'1.) CLM Reference'!$B$5</f>
        <v>1.0380321230551688E-3</v>
      </c>
      <c r="H744" s="53">
        <v>57313.63078</v>
      </c>
      <c r="I744" s="54">
        <f>Table3[[#This Row],[Residential CLM $ Collected]]/'1.) CLM Reference'!$B$4</f>
        <v>5.4346986452342766E-4</v>
      </c>
      <c r="J744" s="53">
        <v>136133.54</v>
      </c>
      <c r="K744" s="54">
        <f>Table3[[#This Row],[Residential Incentive Disbursements]]/'1.) CLM Reference'!$B$5</f>
        <v>1.0380321230551688E-3</v>
      </c>
      <c r="L744" s="53">
        <v>0</v>
      </c>
      <c r="M744" s="54">
        <f>Table3[[#This Row],[C&amp;I CLM $ Collected]]/'1.) CLM Reference'!$B$4</f>
        <v>0</v>
      </c>
      <c r="N744" s="53">
        <v>0</v>
      </c>
      <c r="O744" s="54">
        <f>Table3[[#This Row],[C&amp;I Incentive Disbursements]]/'1.) CLM Reference'!$B$5</f>
        <v>0</v>
      </c>
    </row>
    <row r="745" spans="1:15" s="1" customFormat="1" x14ac:dyDescent="0.35">
      <c r="A745" s="89" t="s">
        <v>65</v>
      </c>
      <c r="B745" s="100">
        <v>9011693600</v>
      </c>
      <c r="C745" s="89" t="s">
        <v>50</v>
      </c>
      <c r="D745" s="56">
        <f>Table3[[#This Row],[Residential CLM $ Collected]]+Table3[[#This Row],[C&amp;I CLM $ Collected]]</f>
        <v>19.0747</v>
      </c>
      <c r="E745" s="57">
        <f>Table3[[#This Row],[CLM $ Collected ]]/'1.) CLM Reference'!$B$4</f>
        <v>1.8087363309117902E-7</v>
      </c>
      <c r="F745" s="56">
        <f>Table3[[#This Row],[Residential Incentive Disbursements]]+Table3[[#This Row],[C&amp;I Incentive Disbursements]]</f>
        <v>0</v>
      </c>
      <c r="G745" s="57">
        <f>Table3[[#This Row],[Incentive Disbursements]]/'1.) CLM Reference'!$B$5</f>
        <v>0</v>
      </c>
      <c r="H745" s="53">
        <v>19.0747</v>
      </c>
      <c r="I745" s="54">
        <f>Table3[[#This Row],[Residential CLM $ Collected]]/'1.) CLM Reference'!$B$4</f>
        <v>1.8087363309117902E-7</v>
      </c>
      <c r="J745" s="53">
        <v>0</v>
      </c>
      <c r="K745" s="54">
        <f>Table3[[#This Row],[Residential Incentive Disbursements]]/'1.) CLM Reference'!$B$5</f>
        <v>0</v>
      </c>
      <c r="L745" s="53">
        <v>0</v>
      </c>
      <c r="M745" s="54">
        <f>Table3[[#This Row],[C&amp;I CLM $ Collected]]/'1.) CLM Reference'!$B$4</f>
        <v>0</v>
      </c>
      <c r="N745" s="53">
        <v>0</v>
      </c>
      <c r="O745" s="54">
        <f>Table3[[#This Row],[C&amp;I Incentive Disbursements]]/'1.) CLM Reference'!$B$5</f>
        <v>0</v>
      </c>
    </row>
    <row r="746" spans="1:15" s="1" customFormat="1" x14ac:dyDescent="0.35">
      <c r="A746" s="89" t="s">
        <v>65</v>
      </c>
      <c r="B746" s="100">
        <v>9011693700</v>
      </c>
      <c r="C746" s="89" t="s">
        <v>50</v>
      </c>
      <c r="D746" s="56">
        <f>Table3[[#This Row],[Residential CLM $ Collected]]+Table3[[#This Row],[C&amp;I CLM $ Collected]]</f>
        <v>331475.81604000001</v>
      </c>
      <c r="E746" s="57">
        <f>Table3[[#This Row],[CLM $ Collected ]]/'1.) CLM Reference'!$B$4</f>
        <v>3.143181026648813E-3</v>
      </c>
      <c r="F746" s="56">
        <f>Table3[[#This Row],[Residential Incentive Disbursements]]+Table3[[#This Row],[C&amp;I Incentive Disbursements]]</f>
        <v>369408.41000000003</v>
      </c>
      <c r="G746" s="57">
        <f>Table3[[#This Row],[Incentive Disbursements]]/'1.) CLM Reference'!$B$5</f>
        <v>2.8167767921610963E-3</v>
      </c>
      <c r="H746" s="53">
        <v>179734.29324</v>
      </c>
      <c r="I746" s="54">
        <f>Table3[[#This Row],[Residential CLM $ Collected]]/'1.) CLM Reference'!$B$4</f>
        <v>1.7043096147983526E-3</v>
      </c>
      <c r="J746" s="53">
        <v>291617.59000000003</v>
      </c>
      <c r="K746" s="54">
        <f>Table3[[#This Row],[Residential Incentive Disbursements]]/'1.) CLM Reference'!$B$5</f>
        <v>2.2236138578922708E-3</v>
      </c>
      <c r="L746" s="53">
        <v>151741.52280000001</v>
      </c>
      <c r="M746" s="54">
        <f>Table3[[#This Row],[C&amp;I CLM $ Collected]]/'1.) CLM Reference'!$B$4</f>
        <v>1.4388714118504604E-3</v>
      </c>
      <c r="N746" s="53">
        <v>77790.820000000007</v>
      </c>
      <c r="O746" s="54">
        <f>Table3[[#This Row],[C&amp;I Incentive Disbursements]]/'1.) CLM Reference'!$B$5</f>
        <v>5.9316293426882522E-4</v>
      </c>
    </row>
    <row r="747" spans="1:15" s="1" customFormat="1" x14ac:dyDescent="0.35">
      <c r="A747" s="89" t="s">
        <v>66</v>
      </c>
      <c r="B747" s="100">
        <v>9005342100</v>
      </c>
      <c r="C747" s="89" t="s">
        <v>50</v>
      </c>
      <c r="D747" s="56">
        <f>Table3[[#This Row],[Residential CLM $ Collected]]+Table3[[#This Row],[C&amp;I CLM $ Collected]]</f>
        <v>40.401899999999998</v>
      </c>
      <c r="E747" s="57">
        <f>Table3[[#This Row],[CLM $ Collected ]]/'1.) CLM Reference'!$B$4</f>
        <v>3.8310633649737641E-7</v>
      </c>
      <c r="F747" s="56">
        <f>Table3[[#This Row],[Residential Incentive Disbursements]]+Table3[[#This Row],[C&amp;I Incentive Disbursements]]</f>
        <v>75464.81</v>
      </c>
      <c r="G747" s="57">
        <f>Table3[[#This Row],[Incentive Disbursements]]/'1.) CLM Reference'!$B$5</f>
        <v>5.7542687085236253E-4</v>
      </c>
      <c r="H747" s="53">
        <v>40.401899999999998</v>
      </c>
      <c r="I747" s="54">
        <f>Table3[[#This Row],[Residential CLM $ Collected]]/'1.) CLM Reference'!$B$4</f>
        <v>3.8310633649737641E-7</v>
      </c>
      <c r="J747" s="53">
        <v>75464.81</v>
      </c>
      <c r="K747" s="54">
        <f>Table3[[#This Row],[Residential Incentive Disbursements]]/'1.) CLM Reference'!$B$5</f>
        <v>5.7542687085236253E-4</v>
      </c>
      <c r="L747" s="53">
        <v>0</v>
      </c>
      <c r="M747" s="54">
        <f>Table3[[#This Row],[C&amp;I CLM $ Collected]]/'1.) CLM Reference'!$B$4</f>
        <v>0</v>
      </c>
      <c r="N747" s="53">
        <v>0</v>
      </c>
      <c r="O747" s="54">
        <f>Table3[[#This Row],[C&amp;I Incentive Disbursements]]/'1.) CLM Reference'!$B$5</f>
        <v>0</v>
      </c>
    </row>
    <row r="748" spans="1:15" s="1" customFormat="1" x14ac:dyDescent="0.35">
      <c r="A748" s="89" t="s">
        <v>66</v>
      </c>
      <c r="B748" s="100">
        <v>9005360100</v>
      </c>
      <c r="C748" s="89" t="s">
        <v>50</v>
      </c>
      <c r="D748" s="56">
        <f>Table3[[#This Row],[Residential CLM $ Collected]]+Table3[[#This Row],[C&amp;I CLM $ Collected]]</f>
        <v>408761.77178000001</v>
      </c>
      <c r="E748" s="57">
        <f>Table3[[#This Row],[CLM $ Collected ]]/'1.) CLM Reference'!$B$4</f>
        <v>3.8760361489635999E-3</v>
      </c>
      <c r="F748" s="56">
        <f>Table3[[#This Row],[Residential Incentive Disbursements]]+Table3[[#This Row],[C&amp;I Incentive Disbursements]]</f>
        <v>751717.99</v>
      </c>
      <c r="G748" s="57">
        <f>Table3[[#This Row],[Incentive Disbursements]]/'1.) CLM Reference'!$B$5</f>
        <v>5.7319263210114432E-3</v>
      </c>
      <c r="H748" s="53">
        <v>280712.57928000001</v>
      </c>
      <c r="I748" s="54">
        <f>Table3[[#This Row],[Residential CLM $ Collected]]/'1.) CLM Reference'!$B$4</f>
        <v>2.6618245146067423E-3</v>
      </c>
      <c r="J748" s="53">
        <v>556208.63</v>
      </c>
      <c r="K748" s="54">
        <f>Table3[[#This Row],[Residential Incentive Disbursements]]/'1.) CLM Reference'!$B$5</f>
        <v>4.2411475163321756E-3</v>
      </c>
      <c r="L748" s="53">
        <v>128049.1925</v>
      </c>
      <c r="M748" s="54">
        <f>Table3[[#This Row],[C&amp;I CLM $ Collected]]/'1.) CLM Reference'!$B$4</f>
        <v>1.2142116343568578E-3</v>
      </c>
      <c r="N748" s="53">
        <v>195509.36</v>
      </c>
      <c r="O748" s="54">
        <f>Table3[[#This Row],[C&amp;I Incentive Disbursements]]/'1.) CLM Reference'!$B$5</f>
        <v>1.4907788046792678E-3</v>
      </c>
    </row>
    <row r="749" spans="1:15" s="1" customFormat="1" x14ac:dyDescent="0.35">
      <c r="A749" s="89" t="s">
        <v>66</v>
      </c>
      <c r="B749" s="100">
        <v>9005360200</v>
      </c>
      <c r="C749" s="89" t="s">
        <v>50</v>
      </c>
      <c r="D749" s="56">
        <f>Table3[[#This Row],[Residential CLM $ Collected]]+Table3[[#This Row],[C&amp;I CLM $ Collected]]</f>
        <v>117072.53156999999</v>
      </c>
      <c r="E749" s="57">
        <f>Table3[[#This Row],[CLM $ Collected ]]/'1.) CLM Reference'!$B$4</f>
        <v>1.1101267186507599E-3</v>
      </c>
      <c r="F749" s="56">
        <f>Table3[[#This Row],[Residential Incentive Disbursements]]+Table3[[#This Row],[C&amp;I Incentive Disbursements]]</f>
        <v>179443.19</v>
      </c>
      <c r="G749" s="57">
        <f>Table3[[#This Row],[Incentive Disbursements]]/'1.) CLM Reference'!$B$5</f>
        <v>1.3682726202777951E-3</v>
      </c>
      <c r="H749" s="53">
        <v>117072.53156999999</v>
      </c>
      <c r="I749" s="54">
        <f>Table3[[#This Row],[Residential CLM $ Collected]]/'1.) CLM Reference'!$B$4</f>
        <v>1.1101267186507599E-3</v>
      </c>
      <c r="J749" s="53">
        <v>179443.19</v>
      </c>
      <c r="K749" s="54">
        <f>Table3[[#This Row],[Residential Incentive Disbursements]]/'1.) CLM Reference'!$B$5</f>
        <v>1.3682726202777951E-3</v>
      </c>
      <c r="L749" s="53">
        <v>0</v>
      </c>
      <c r="M749" s="54">
        <f>Table3[[#This Row],[C&amp;I CLM $ Collected]]/'1.) CLM Reference'!$B$4</f>
        <v>0</v>
      </c>
      <c r="N749" s="53">
        <v>0</v>
      </c>
      <c r="O749" s="54">
        <f>Table3[[#This Row],[C&amp;I Incentive Disbursements]]/'1.) CLM Reference'!$B$5</f>
        <v>0</v>
      </c>
    </row>
    <row r="750" spans="1:15" s="1" customFormat="1" x14ac:dyDescent="0.35">
      <c r="A750" s="89" t="s">
        <v>66</v>
      </c>
      <c r="B750" s="100">
        <v>9005360300</v>
      </c>
      <c r="C750" s="89" t="s">
        <v>50</v>
      </c>
      <c r="D750" s="56">
        <f>Table3[[#This Row],[Residential CLM $ Collected]]+Table3[[#This Row],[C&amp;I CLM $ Collected]]</f>
        <v>1751.0034000000001</v>
      </c>
      <c r="E750" s="57">
        <f>Table3[[#This Row],[CLM $ Collected ]]/'1.) CLM Reference'!$B$4</f>
        <v>1.6603686900082675E-5</v>
      </c>
      <c r="F750" s="56">
        <f>Table3[[#This Row],[Residential Incentive Disbursements]]+Table3[[#This Row],[C&amp;I Incentive Disbursements]]</f>
        <v>0</v>
      </c>
      <c r="G750" s="57">
        <f>Table3[[#This Row],[Incentive Disbursements]]/'1.) CLM Reference'!$B$5</f>
        <v>0</v>
      </c>
      <c r="H750" s="53">
        <v>1751.0034000000001</v>
      </c>
      <c r="I750" s="54">
        <f>Table3[[#This Row],[Residential CLM $ Collected]]/'1.) CLM Reference'!$B$4</f>
        <v>1.6603686900082675E-5</v>
      </c>
      <c r="J750" s="53">
        <v>0</v>
      </c>
      <c r="K750" s="54">
        <f>Table3[[#This Row],[Residential Incentive Disbursements]]/'1.) CLM Reference'!$B$5</f>
        <v>0</v>
      </c>
      <c r="L750" s="53">
        <v>0</v>
      </c>
      <c r="M750" s="54">
        <f>Table3[[#This Row],[C&amp;I CLM $ Collected]]/'1.) CLM Reference'!$B$4</f>
        <v>0</v>
      </c>
      <c r="N750" s="53">
        <v>0</v>
      </c>
      <c r="O750" s="54">
        <f>Table3[[#This Row],[C&amp;I Incentive Disbursements]]/'1.) CLM Reference'!$B$5</f>
        <v>0</v>
      </c>
    </row>
    <row r="751" spans="1:15" s="1" customFormat="1" x14ac:dyDescent="0.35">
      <c r="A751" s="89" t="s">
        <v>66</v>
      </c>
      <c r="B751" s="100">
        <v>9005360400</v>
      </c>
      <c r="C751" s="89" t="s">
        <v>50</v>
      </c>
      <c r="D751" s="56">
        <f>Table3[[#This Row],[Residential CLM $ Collected]]+Table3[[#This Row],[C&amp;I CLM $ Collected]]</f>
        <v>13197.129849999999</v>
      </c>
      <c r="E751" s="57">
        <f>Table3[[#This Row],[CLM $ Collected ]]/'1.) CLM Reference'!$B$4</f>
        <v>1.251402550155728E-4</v>
      </c>
      <c r="F751" s="56">
        <f>Table3[[#This Row],[Residential Incentive Disbursements]]+Table3[[#This Row],[C&amp;I Incentive Disbursements]]</f>
        <v>39526.44</v>
      </c>
      <c r="G751" s="57">
        <f>Table3[[#This Row],[Incentive Disbursements]]/'1.) CLM Reference'!$B$5</f>
        <v>3.0139313522599024E-4</v>
      </c>
      <c r="H751" s="53">
        <v>13197.129849999999</v>
      </c>
      <c r="I751" s="54">
        <f>Table3[[#This Row],[Residential CLM $ Collected]]/'1.) CLM Reference'!$B$4</f>
        <v>1.251402550155728E-4</v>
      </c>
      <c r="J751" s="53">
        <v>39526.44</v>
      </c>
      <c r="K751" s="54">
        <f>Table3[[#This Row],[Residential Incentive Disbursements]]/'1.) CLM Reference'!$B$5</f>
        <v>3.0139313522599024E-4</v>
      </c>
      <c r="L751" s="53">
        <v>0</v>
      </c>
      <c r="M751" s="54">
        <f>Table3[[#This Row],[C&amp;I CLM $ Collected]]/'1.) CLM Reference'!$B$4</f>
        <v>0</v>
      </c>
      <c r="N751" s="53">
        <v>0</v>
      </c>
      <c r="O751" s="54">
        <f>Table3[[#This Row],[C&amp;I Incentive Disbursements]]/'1.) CLM Reference'!$B$5</f>
        <v>0</v>
      </c>
    </row>
    <row r="752" spans="1:15" s="1" customFormat="1" x14ac:dyDescent="0.35">
      <c r="A752" s="89" t="s">
        <v>66</v>
      </c>
      <c r="B752" s="100">
        <v>9005362102</v>
      </c>
      <c r="C752" s="89" t="s">
        <v>50</v>
      </c>
      <c r="D752" s="56">
        <f>Table3[[#This Row],[Residential CLM $ Collected]]+Table3[[#This Row],[C&amp;I CLM $ Collected]]</f>
        <v>24.062000000000001</v>
      </c>
      <c r="E752" s="57">
        <f>Table3[[#This Row],[CLM $ Collected ]]/'1.) CLM Reference'!$B$4</f>
        <v>2.2816512760043147E-7</v>
      </c>
      <c r="F752" s="56">
        <f>Table3[[#This Row],[Residential Incentive Disbursements]]+Table3[[#This Row],[C&amp;I Incentive Disbursements]]</f>
        <v>0</v>
      </c>
      <c r="G752" s="57">
        <f>Table3[[#This Row],[Incentive Disbursements]]/'1.) CLM Reference'!$B$5</f>
        <v>0</v>
      </c>
      <c r="H752" s="53">
        <v>24.062000000000001</v>
      </c>
      <c r="I752" s="54">
        <f>Table3[[#This Row],[Residential CLM $ Collected]]/'1.) CLM Reference'!$B$4</f>
        <v>2.2816512760043147E-7</v>
      </c>
      <c r="J752" s="53">
        <v>0</v>
      </c>
      <c r="K752" s="54">
        <f>Table3[[#This Row],[Residential Incentive Disbursements]]/'1.) CLM Reference'!$B$5</f>
        <v>0</v>
      </c>
      <c r="L752" s="53">
        <v>0</v>
      </c>
      <c r="M752" s="54">
        <f>Table3[[#This Row],[C&amp;I CLM $ Collected]]/'1.) CLM Reference'!$B$4</f>
        <v>0</v>
      </c>
      <c r="N752" s="53">
        <v>0</v>
      </c>
      <c r="O752" s="54">
        <f>Table3[[#This Row],[C&amp;I Incentive Disbursements]]/'1.) CLM Reference'!$B$5</f>
        <v>0</v>
      </c>
    </row>
    <row r="753" spans="1:15" s="1" customFormat="1" x14ac:dyDescent="0.35">
      <c r="A753" s="89" t="s">
        <v>67</v>
      </c>
      <c r="B753" s="100">
        <v>9003460100</v>
      </c>
      <c r="C753" s="89" t="s">
        <v>50</v>
      </c>
      <c r="D753" s="56">
        <f>Table3[[#This Row],[Residential CLM $ Collected]]+Table3[[#This Row],[C&amp;I CLM $ Collected]]</f>
        <v>353.41460000000001</v>
      </c>
      <c r="E753" s="57">
        <f>Table3[[#This Row],[CLM $ Collected ]]/'1.) CLM Reference'!$B$4</f>
        <v>3.3512130041083634E-6</v>
      </c>
      <c r="F753" s="56">
        <f>Table3[[#This Row],[Residential Incentive Disbursements]]+Table3[[#This Row],[C&amp;I Incentive Disbursements]]</f>
        <v>223707.64</v>
      </c>
      <c r="G753" s="57">
        <f>Table3[[#This Row],[Incentive Disbursements]]/'1.) CLM Reference'!$B$5</f>
        <v>1.7057935648544908E-3</v>
      </c>
      <c r="H753" s="53">
        <v>353.41460000000001</v>
      </c>
      <c r="I753" s="54">
        <f>Table3[[#This Row],[Residential CLM $ Collected]]/'1.) CLM Reference'!$B$4</f>
        <v>3.3512130041083634E-6</v>
      </c>
      <c r="J753" s="53">
        <v>223707.64</v>
      </c>
      <c r="K753" s="54">
        <f>Table3[[#This Row],[Residential Incentive Disbursements]]/'1.) CLM Reference'!$B$5</f>
        <v>1.7057935648544908E-3</v>
      </c>
      <c r="L753" s="53">
        <v>0</v>
      </c>
      <c r="M753" s="54">
        <f>Table3[[#This Row],[C&amp;I CLM $ Collected]]/'1.) CLM Reference'!$B$4</f>
        <v>0</v>
      </c>
      <c r="N753" s="53">
        <v>0</v>
      </c>
      <c r="O753" s="54">
        <f>Table3[[#This Row],[C&amp;I Incentive Disbursements]]/'1.) CLM Reference'!$B$5</f>
        <v>0</v>
      </c>
    </row>
    <row r="754" spans="1:15" s="1" customFormat="1" x14ac:dyDescent="0.35">
      <c r="A754" s="89" t="s">
        <v>67</v>
      </c>
      <c r="B754" s="100">
        <v>9003471400</v>
      </c>
      <c r="C754" s="89" t="s">
        <v>50</v>
      </c>
      <c r="D754" s="56">
        <f>Table3[[#This Row],[Residential CLM $ Collected]]+Table3[[#This Row],[C&amp;I CLM $ Collected]]</f>
        <v>343.06900000000002</v>
      </c>
      <c r="E754" s="57">
        <f>Table3[[#This Row],[CLM $ Collected ]]/'1.) CLM Reference'!$B$4</f>
        <v>3.2531120505673851E-6</v>
      </c>
      <c r="F754" s="56">
        <f>Table3[[#This Row],[Residential Incentive Disbursements]]+Table3[[#This Row],[C&amp;I Incentive Disbursements]]</f>
        <v>0</v>
      </c>
      <c r="G754" s="57">
        <f>Table3[[#This Row],[Incentive Disbursements]]/'1.) CLM Reference'!$B$5</f>
        <v>0</v>
      </c>
      <c r="H754" s="53">
        <v>343.06900000000002</v>
      </c>
      <c r="I754" s="54">
        <f>Table3[[#This Row],[Residential CLM $ Collected]]/'1.) CLM Reference'!$B$4</f>
        <v>3.2531120505673851E-6</v>
      </c>
      <c r="J754" s="53">
        <v>0</v>
      </c>
      <c r="K754" s="54">
        <f>Table3[[#This Row],[Residential Incentive Disbursements]]/'1.) CLM Reference'!$B$5</f>
        <v>0</v>
      </c>
      <c r="L754" s="53">
        <v>0</v>
      </c>
      <c r="M754" s="54">
        <f>Table3[[#This Row],[C&amp;I CLM $ Collected]]/'1.) CLM Reference'!$B$4</f>
        <v>0</v>
      </c>
      <c r="N754" s="53">
        <v>0</v>
      </c>
      <c r="O754" s="54">
        <f>Table3[[#This Row],[C&amp;I Incentive Disbursements]]/'1.) CLM Reference'!$B$5</f>
        <v>0</v>
      </c>
    </row>
    <row r="755" spans="1:15" s="1" customFormat="1" x14ac:dyDescent="0.35">
      <c r="A755" s="89" t="s">
        <v>67</v>
      </c>
      <c r="B755" s="100">
        <v>9003496100</v>
      </c>
      <c r="C755" s="89" t="s">
        <v>50</v>
      </c>
      <c r="D755" s="56">
        <f>Table3[[#This Row],[Residential CLM $ Collected]]+Table3[[#This Row],[C&amp;I CLM $ Collected]]</f>
        <v>22057.6672</v>
      </c>
      <c r="E755" s="57">
        <f>Table3[[#This Row],[CLM $ Collected ]]/'1.) CLM Reference'!$B$4</f>
        <v>2.0915927401113173E-4</v>
      </c>
      <c r="F755" s="56">
        <f>Table3[[#This Row],[Residential Incentive Disbursements]]+Table3[[#This Row],[C&amp;I Incentive Disbursements]]</f>
        <v>8253.2199999999993</v>
      </c>
      <c r="G755" s="57">
        <f>Table3[[#This Row],[Incentive Disbursements]]/'1.) CLM Reference'!$B$5</f>
        <v>6.2931644021314506E-5</v>
      </c>
      <c r="H755" s="53">
        <v>22057.6672</v>
      </c>
      <c r="I755" s="54">
        <f>Table3[[#This Row],[Residential CLM $ Collected]]/'1.) CLM Reference'!$B$4</f>
        <v>2.0915927401113173E-4</v>
      </c>
      <c r="J755" s="53">
        <v>8253.2199999999993</v>
      </c>
      <c r="K755" s="54">
        <f>Table3[[#This Row],[Residential Incentive Disbursements]]/'1.) CLM Reference'!$B$5</f>
        <v>6.2931644021314506E-5</v>
      </c>
      <c r="L755" s="53">
        <v>0</v>
      </c>
      <c r="M755" s="54">
        <f>Table3[[#This Row],[C&amp;I CLM $ Collected]]/'1.) CLM Reference'!$B$4</f>
        <v>0</v>
      </c>
      <c r="N755" s="53">
        <v>0</v>
      </c>
      <c r="O755" s="54">
        <f>Table3[[#This Row],[C&amp;I Incentive Disbursements]]/'1.) CLM Reference'!$B$5</f>
        <v>0</v>
      </c>
    </row>
    <row r="756" spans="1:15" s="1" customFormat="1" x14ac:dyDescent="0.35">
      <c r="A756" s="89" t="s">
        <v>67</v>
      </c>
      <c r="B756" s="100">
        <v>9003496200</v>
      </c>
      <c r="C756" s="89" t="s">
        <v>50</v>
      </c>
      <c r="D756" s="56">
        <f>Table3[[#This Row],[Residential CLM $ Collected]]+Table3[[#This Row],[C&amp;I CLM $ Collected]]</f>
        <v>50627.479909999995</v>
      </c>
      <c r="E756" s="57">
        <f>Table3[[#This Row],[CLM $ Collected ]]/'1.) CLM Reference'!$B$4</f>
        <v>4.8006921343834378E-4</v>
      </c>
      <c r="F756" s="56">
        <f>Table3[[#This Row],[Residential Incentive Disbursements]]+Table3[[#This Row],[C&amp;I Incentive Disbursements]]</f>
        <v>78824.240000000005</v>
      </c>
      <c r="G756" s="57">
        <f>Table3[[#This Row],[Incentive Disbursements]]/'1.) CLM Reference'!$B$5</f>
        <v>6.0104286713920884E-4</v>
      </c>
      <c r="H756" s="53">
        <v>50627.479909999995</v>
      </c>
      <c r="I756" s="54">
        <f>Table3[[#This Row],[Residential CLM $ Collected]]/'1.) CLM Reference'!$B$4</f>
        <v>4.8006921343834378E-4</v>
      </c>
      <c r="J756" s="53">
        <v>78824.240000000005</v>
      </c>
      <c r="K756" s="54">
        <f>Table3[[#This Row],[Residential Incentive Disbursements]]/'1.) CLM Reference'!$B$5</f>
        <v>6.0104286713920884E-4</v>
      </c>
      <c r="L756" s="53">
        <v>0</v>
      </c>
      <c r="M756" s="54">
        <f>Table3[[#This Row],[C&amp;I CLM $ Collected]]/'1.) CLM Reference'!$B$4</f>
        <v>0</v>
      </c>
      <c r="N756" s="53">
        <v>0</v>
      </c>
      <c r="O756" s="54">
        <f>Table3[[#This Row],[C&amp;I Incentive Disbursements]]/'1.) CLM Reference'!$B$5</f>
        <v>0</v>
      </c>
    </row>
    <row r="757" spans="1:15" s="1" customFormat="1" x14ac:dyDescent="0.35">
      <c r="A757" s="89" t="s">
        <v>67</v>
      </c>
      <c r="B757" s="100">
        <v>9003496300</v>
      </c>
      <c r="C757" s="89" t="s">
        <v>50</v>
      </c>
      <c r="D757" s="56">
        <f>Table3[[#This Row],[Residential CLM $ Collected]]+Table3[[#This Row],[C&amp;I CLM $ Collected]]</f>
        <v>41972.420379999996</v>
      </c>
      <c r="E757" s="57">
        <f>Table3[[#This Row],[CLM $ Collected ]]/'1.) CLM Reference'!$B$4</f>
        <v>3.9799861406789332E-4</v>
      </c>
      <c r="F757" s="56">
        <f>Table3[[#This Row],[Residential Incentive Disbursements]]+Table3[[#This Row],[C&amp;I Incentive Disbursements]]</f>
        <v>46548.56</v>
      </c>
      <c r="G757" s="57">
        <f>Table3[[#This Row],[Incentive Disbursements]]/'1.) CLM Reference'!$B$5</f>
        <v>3.5493751622091741E-4</v>
      </c>
      <c r="H757" s="53">
        <v>41972.420379999996</v>
      </c>
      <c r="I757" s="54">
        <f>Table3[[#This Row],[Residential CLM $ Collected]]/'1.) CLM Reference'!$B$4</f>
        <v>3.9799861406789332E-4</v>
      </c>
      <c r="J757" s="53">
        <v>46548.56</v>
      </c>
      <c r="K757" s="54">
        <f>Table3[[#This Row],[Residential Incentive Disbursements]]/'1.) CLM Reference'!$B$5</f>
        <v>3.5493751622091741E-4</v>
      </c>
      <c r="L757" s="53">
        <v>0</v>
      </c>
      <c r="M757" s="54">
        <f>Table3[[#This Row],[C&amp;I CLM $ Collected]]/'1.) CLM Reference'!$B$4</f>
        <v>0</v>
      </c>
      <c r="N757" s="53">
        <v>0</v>
      </c>
      <c r="O757" s="54">
        <f>Table3[[#This Row],[C&amp;I Incentive Disbursements]]/'1.) CLM Reference'!$B$5</f>
        <v>0</v>
      </c>
    </row>
    <row r="758" spans="1:15" s="1" customFormat="1" x14ac:dyDescent="0.35">
      <c r="A758" s="89" t="s">
        <v>67</v>
      </c>
      <c r="B758" s="100">
        <v>9003496400</v>
      </c>
      <c r="C758" s="89" t="s">
        <v>50</v>
      </c>
      <c r="D758" s="56">
        <f>Table3[[#This Row],[Residential CLM $ Collected]]+Table3[[#This Row],[C&amp;I CLM $ Collected]]</f>
        <v>36227.839420000004</v>
      </c>
      <c r="E758" s="57">
        <f>Table3[[#This Row],[CLM $ Collected ]]/'1.) CLM Reference'!$B$4</f>
        <v>3.4352629058067663E-4</v>
      </c>
      <c r="F758" s="56">
        <f>Table3[[#This Row],[Residential Incentive Disbursements]]+Table3[[#This Row],[C&amp;I Incentive Disbursements]]</f>
        <v>27811.63</v>
      </c>
      <c r="G758" s="57">
        <f>Table3[[#This Row],[Incentive Disbursements]]/'1.) CLM Reference'!$B$5</f>
        <v>2.1206651450131117E-4</v>
      </c>
      <c r="H758" s="53">
        <v>36227.839420000004</v>
      </c>
      <c r="I758" s="54">
        <f>Table3[[#This Row],[Residential CLM $ Collected]]/'1.) CLM Reference'!$B$4</f>
        <v>3.4352629058067663E-4</v>
      </c>
      <c r="J758" s="53">
        <v>27811.63</v>
      </c>
      <c r="K758" s="54">
        <f>Table3[[#This Row],[Residential Incentive Disbursements]]/'1.) CLM Reference'!$B$5</f>
        <v>2.1206651450131117E-4</v>
      </c>
      <c r="L758" s="53">
        <v>0</v>
      </c>
      <c r="M758" s="54">
        <f>Table3[[#This Row],[C&amp;I CLM $ Collected]]/'1.) CLM Reference'!$B$4</f>
        <v>0</v>
      </c>
      <c r="N758" s="53">
        <v>0</v>
      </c>
      <c r="O758" s="54">
        <f>Table3[[#This Row],[C&amp;I Incentive Disbursements]]/'1.) CLM Reference'!$B$5</f>
        <v>0</v>
      </c>
    </row>
    <row r="759" spans="1:15" s="1" customFormat="1" x14ac:dyDescent="0.35">
      <c r="A759" s="89" t="s">
        <v>67</v>
      </c>
      <c r="B759" s="100">
        <v>9003496500</v>
      </c>
      <c r="C759" s="89" t="s">
        <v>50</v>
      </c>
      <c r="D759" s="56">
        <f>Table3[[#This Row],[Residential CLM $ Collected]]+Table3[[#This Row],[C&amp;I CLM $ Collected]]</f>
        <v>33177.02003</v>
      </c>
      <c r="E759" s="57">
        <f>Table3[[#This Row],[CLM $ Collected ]]/'1.) CLM Reference'!$B$4</f>
        <v>3.145972491292087E-4</v>
      </c>
      <c r="F759" s="56">
        <f>Table3[[#This Row],[Residential Incentive Disbursements]]+Table3[[#This Row],[C&amp;I Incentive Disbursements]]</f>
        <v>32055.49</v>
      </c>
      <c r="G759" s="57">
        <f>Table3[[#This Row],[Incentive Disbursements]]/'1.) CLM Reference'!$B$5</f>
        <v>2.4442637971710526E-4</v>
      </c>
      <c r="H759" s="53">
        <v>33177.02003</v>
      </c>
      <c r="I759" s="54">
        <f>Table3[[#This Row],[Residential CLM $ Collected]]/'1.) CLM Reference'!$B$4</f>
        <v>3.145972491292087E-4</v>
      </c>
      <c r="J759" s="53">
        <v>32055.49</v>
      </c>
      <c r="K759" s="54">
        <f>Table3[[#This Row],[Residential Incentive Disbursements]]/'1.) CLM Reference'!$B$5</f>
        <v>2.4442637971710526E-4</v>
      </c>
      <c r="L759" s="53">
        <v>0</v>
      </c>
      <c r="M759" s="54">
        <f>Table3[[#This Row],[C&amp;I CLM $ Collected]]/'1.) CLM Reference'!$B$4</f>
        <v>0</v>
      </c>
      <c r="N759" s="53">
        <v>0</v>
      </c>
      <c r="O759" s="54">
        <f>Table3[[#This Row],[C&amp;I Incentive Disbursements]]/'1.) CLM Reference'!$B$5</f>
        <v>0</v>
      </c>
    </row>
    <row r="760" spans="1:15" s="1" customFormat="1" x14ac:dyDescent="0.35">
      <c r="A760" s="89" t="s">
        <v>67</v>
      </c>
      <c r="B760" s="100">
        <v>9003496600</v>
      </c>
      <c r="C760" s="89" t="s">
        <v>50</v>
      </c>
      <c r="D760" s="56">
        <f>Table3[[#This Row],[Residential CLM $ Collected]]+Table3[[#This Row],[C&amp;I CLM $ Collected]]</f>
        <v>41274.995499999997</v>
      </c>
      <c r="E760" s="57">
        <f>Table3[[#This Row],[CLM $ Collected ]]/'1.) CLM Reference'!$B$4</f>
        <v>3.913853634346577E-4</v>
      </c>
      <c r="F760" s="56">
        <f>Table3[[#This Row],[Residential Incentive Disbursements]]+Table3[[#This Row],[C&amp;I Incentive Disbursements]]</f>
        <v>66843.83</v>
      </c>
      <c r="G760" s="57">
        <f>Table3[[#This Row],[Incentive Disbursements]]/'1.) CLM Reference'!$B$5</f>
        <v>5.0969101933321347E-4</v>
      </c>
      <c r="H760" s="53">
        <v>41274.995499999997</v>
      </c>
      <c r="I760" s="54">
        <f>Table3[[#This Row],[Residential CLM $ Collected]]/'1.) CLM Reference'!$B$4</f>
        <v>3.913853634346577E-4</v>
      </c>
      <c r="J760" s="53">
        <v>66843.83</v>
      </c>
      <c r="K760" s="54">
        <f>Table3[[#This Row],[Residential Incentive Disbursements]]/'1.) CLM Reference'!$B$5</f>
        <v>5.0969101933321347E-4</v>
      </c>
      <c r="L760" s="53">
        <v>0</v>
      </c>
      <c r="M760" s="54">
        <f>Table3[[#This Row],[C&amp;I CLM $ Collected]]/'1.) CLM Reference'!$B$4</f>
        <v>0</v>
      </c>
      <c r="N760" s="53">
        <v>0</v>
      </c>
      <c r="O760" s="54">
        <f>Table3[[#This Row],[C&amp;I Incentive Disbursements]]/'1.) CLM Reference'!$B$5</f>
        <v>0</v>
      </c>
    </row>
    <row r="761" spans="1:15" s="1" customFormat="1" x14ac:dyDescent="0.35">
      <c r="A761" s="89" t="s">
        <v>67</v>
      </c>
      <c r="B761" s="100">
        <v>9003496700</v>
      </c>
      <c r="C761" s="89" t="s">
        <v>50</v>
      </c>
      <c r="D761" s="56">
        <f>Table3[[#This Row],[Residential CLM $ Collected]]+Table3[[#This Row],[C&amp;I CLM $ Collected]]</f>
        <v>42031.316100000004</v>
      </c>
      <c r="E761" s="57">
        <f>Table3[[#This Row],[CLM $ Collected ]]/'1.) CLM Reference'!$B$4</f>
        <v>3.9855708591017243E-4</v>
      </c>
      <c r="F761" s="56">
        <f>Table3[[#This Row],[Residential Incentive Disbursements]]+Table3[[#This Row],[C&amp;I Incentive Disbursements]]</f>
        <v>34602.519999999997</v>
      </c>
      <c r="G761" s="57">
        <f>Table3[[#This Row],[Incentive Disbursements]]/'1.) CLM Reference'!$B$5</f>
        <v>2.6384774316938307E-4</v>
      </c>
      <c r="H761" s="53">
        <v>42031.316100000004</v>
      </c>
      <c r="I761" s="54">
        <f>Table3[[#This Row],[Residential CLM $ Collected]]/'1.) CLM Reference'!$B$4</f>
        <v>3.9855708591017243E-4</v>
      </c>
      <c r="J761" s="53">
        <v>34602.519999999997</v>
      </c>
      <c r="K761" s="54">
        <f>Table3[[#This Row],[Residential Incentive Disbursements]]/'1.) CLM Reference'!$B$5</f>
        <v>2.6384774316938307E-4</v>
      </c>
      <c r="L761" s="53">
        <v>0</v>
      </c>
      <c r="M761" s="54">
        <f>Table3[[#This Row],[C&amp;I CLM $ Collected]]/'1.) CLM Reference'!$B$4</f>
        <v>0</v>
      </c>
      <c r="N761" s="53">
        <v>0</v>
      </c>
      <c r="O761" s="54">
        <f>Table3[[#This Row],[C&amp;I Incentive Disbursements]]/'1.) CLM Reference'!$B$5</f>
        <v>0</v>
      </c>
    </row>
    <row r="762" spans="1:15" s="1" customFormat="1" x14ac:dyDescent="0.35">
      <c r="A762" s="89" t="s">
        <v>67</v>
      </c>
      <c r="B762" s="100">
        <v>9003496800</v>
      </c>
      <c r="C762" s="89" t="s">
        <v>50</v>
      </c>
      <c r="D762" s="56">
        <f>Table3[[#This Row],[Residential CLM $ Collected]]+Table3[[#This Row],[C&amp;I CLM $ Collected]]</f>
        <v>32901.71312</v>
      </c>
      <c r="E762" s="57">
        <f>Table3[[#This Row],[CLM $ Collected ]]/'1.) CLM Reference'!$B$4</f>
        <v>3.1198668324734395E-4</v>
      </c>
      <c r="F762" s="56">
        <f>Table3[[#This Row],[Residential Incentive Disbursements]]+Table3[[#This Row],[C&amp;I Incentive Disbursements]]</f>
        <v>15427.72</v>
      </c>
      <c r="G762" s="57">
        <f>Table3[[#This Row],[Incentive Disbursements]]/'1.) CLM Reference'!$B$5</f>
        <v>1.1763793805333122E-4</v>
      </c>
      <c r="H762" s="53">
        <v>32901.71312</v>
      </c>
      <c r="I762" s="54">
        <f>Table3[[#This Row],[Residential CLM $ Collected]]/'1.) CLM Reference'!$B$4</f>
        <v>3.1198668324734395E-4</v>
      </c>
      <c r="J762" s="53">
        <v>15427.72</v>
      </c>
      <c r="K762" s="54">
        <f>Table3[[#This Row],[Residential Incentive Disbursements]]/'1.) CLM Reference'!$B$5</f>
        <v>1.1763793805333122E-4</v>
      </c>
      <c r="L762" s="53">
        <v>0</v>
      </c>
      <c r="M762" s="54">
        <f>Table3[[#This Row],[C&amp;I CLM $ Collected]]/'1.) CLM Reference'!$B$4</f>
        <v>0</v>
      </c>
      <c r="N762" s="53">
        <v>0</v>
      </c>
      <c r="O762" s="54">
        <f>Table3[[#This Row],[C&amp;I Incentive Disbursements]]/'1.) CLM Reference'!$B$5</f>
        <v>0</v>
      </c>
    </row>
    <row r="763" spans="1:15" s="1" customFormat="1" x14ac:dyDescent="0.35">
      <c r="A763" s="89" t="s">
        <v>67</v>
      </c>
      <c r="B763" s="100">
        <v>9003496900</v>
      </c>
      <c r="C763" s="89" t="s">
        <v>50</v>
      </c>
      <c r="D763" s="56">
        <f>Table3[[#This Row],[Residential CLM $ Collected]]+Table3[[#This Row],[C&amp;I CLM $ Collected]]</f>
        <v>60707.655909999994</v>
      </c>
      <c r="E763" s="57">
        <f>Table3[[#This Row],[CLM $ Collected ]]/'1.) CLM Reference'!$B$4</f>
        <v>5.7565331464667251E-4</v>
      </c>
      <c r="F763" s="56">
        <f>Table3[[#This Row],[Residential Incentive Disbursements]]+Table3[[#This Row],[C&amp;I Incentive Disbursements]]</f>
        <v>72830.8</v>
      </c>
      <c r="G763" s="57">
        <f>Table3[[#This Row],[Incentive Disbursements]]/'1.) CLM Reference'!$B$5</f>
        <v>5.5534227603136152E-4</v>
      </c>
      <c r="H763" s="53">
        <v>60707.655909999994</v>
      </c>
      <c r="I763" s="54">
        <f>Table3[[#This Row],[Residential CLM $ Collected]]/'1.) CLM Reference'!$B$4</f>
        <v>5.7565331464667251E-4</v>
      </c>
      <c r="J763" s="53">
        <v>72830.8</v>
      </c>
      <c r="K763" s="54">
        <f>Table3[[#This Row],[Residential Incentive Disbursements]]/'1.) CLM Reference'!$B$5</f>
        <v>5.5534227603136152E-4</v>
      </c>
      <c r="L763" s="53">
        <v>0</v>
      </c>
      <c r="M763" s="54">
        <f>Table3[[#This Row],[C&amp;I CLM $ Collected]]/'1.) CLM Reference'!$B$4</f>
        <v>0</v>
      </c>
      <c r="N763" s="53">
        <v>0</v>
      </c>
      <c r="O763" s="54">
        <f>Table3[[#This Row],[C&amp;I Incentive Disbursements]]/'1.) CLM Reference'!$B$5</f>
        <v>0</v>
      </c>
    </row>
    <row r="764" spans="1:15" s="1" customFormat="1" x14ac:dyDescent="0.35">
      <c r="A764" s="89" t="s">
        <v>67</v>
      </c>
      <c r="B764" s="100">
        <v>9003497000</v>
      </c>
      <c r="C764" s="89" t="s">
        <v>50</v>
      </c>
      <c r="D764" s="56">
        <f>Table3[[#This Row],[Residential CLM $ Collected]]+Table3[[#This Row],[C&amp;I CLM $ Collected]]</f>
        <v>52854.66287</v>
      </c>
      <c r="E764" s="57">
        <f>Table3[[#This Row],[CLM $ Collected ]]/'1.) CLM Reference'!$B$4</f>
        <v>5.0118821785434856E-4</v>
      </c>
      <c r="F764" s="56">
        <f>Table3[[#This Row],[Residential Incentive Disbursements]]+Table3[[#This Row],[C&amp;I Incentive Disbursements]]</f>
        <v>47732.639999999999</v>
      </c>
      <c r="G764" s="57">
        <f>Table3[[#This Row],[Incentive Disbursements]]/'1.) CLM Reference'!$B$5</f>
        <v>3.6396624695301448E-4</v>
      </c>
      <c r="H764" s="53">
        <v>52841.248570000003</v>
      </c>
      <c r="I764" s="54">
        <f>Table3[[#This Row],[Residential CLM $ Collected]]/'1.) CLM Reference'!$B$4</f>
        <v>5.0106101830854318E-4</v>
      </c>
      <c r="J764" s="53">
        <v>47732.639999999999</v>
      </c>
      <c r="K764" s="54">
        <f>Table3[[#This Row],[Residential Incentive Disbursements]]/'1.) CLM Reference'!$B$5</f>
        <v>3.6396624695301448E-4</v>
      </c>
      <c r="L764" s="53">
        <v>13.414300000000001</v>
      </c>
      <c r="M764" s="54">
        <f>Table3[[#This Row],[C&amp;I CLM $ Collected]]/'1.) CLM Reference'!$B$4</f>
        <v>1.2719954580543878E-7</v>
      </c>
      <c r="N764" s="53">
        <v>0</v>
      </c>
      <c r="O764" s="54">
        <f>Table3[[#This Row],[C&amp;I Incentive Disbursements]]/'1.) CLM Reference'!$B$5</f>
        <v>0</v>
      </c>
    </row>
    <row r="765" spans="1:15" s="1" customFormat="1" x14ac:dyDescent="0.35">
      <c r="A765" s="89" t="s">
        <v>67</v>
      </c>
      <c r="B765" s="100">
        <v>9003497100</v>
      </c>
      <c r="C765" s="89" t="s">
        <v>50</v>
      </c>
      <c r="D765" s="56">
        <f>Table3[[#This Row],[Residential CLM $ Collected]]+Table3[[#This Row],[C&amp;I CLM $ Collected]]</f>
        <v>37565.7958</v>
      </c>
      <c r="E765" s="57">
        <f>Table3[[#This Row],[CLM $ Collected ]]/'1.) CLM Reference'!$B$4</f>
        <v>3.5621330696196293E-4</v>
      </c>
      <c r="F765" s="56">
        <f>Table3[[#This Row],[Residential Incentive Disbursements]]+Table3[[#This Row],[C&amp;I Incentive Disbursements]]</f>
        <v>26236.69</v>
      </c>
      <c r="G765" s="57">
        <f>Table3[[#This Row],[Incentive Disbursements]]/'1.) CLM Reference'!$B$5</f>
        <v>2.0005743641603909E-4</v>
      </c>
      <c r="H765" s="53">
        <v>37565.7958</v>
      </c>
      <c r="I765" s="54">
        <f>Table3[[#This Row],[Residential CLM $ Collected]]/'1.) CLM Reference'!$B$4</f>
        <v>3.5621330696196293E-4</v>
      </c>
      <c r="J765" s="53">
        <v>26236.69</v>
      </c>
      <c r="K765" s="54">
        <f>Table3[[#This Row],[Residential Incentive Disbursements]]/'1.) CLM Reference'!$B$5</f>
        <v>2.0005743641603909E-4</v>
      </c>
      <c r="L765" s="53">
        <v>0</v>
      </c>
      <c r="M765" s="54">
        <f>Table3[[#This Row],[C&amp;I CLM $ Collected]]/'1.) CLM Reference'!$B$4</f>
        <v>0</v>
      </c>
      <c r="N765" s="53">
        <v>0</v>
      </c>
      <c r="O765" s="54">
        <f>Table3[[#This Row],[C&amp;I Incentive Disbursements]]/'1.) CLM Reference'!$B$5</f>
        <v>0</v>
      </c>
    </row>
    <row r="766" spans="1:15" s="1" customFormat="1" x14ac:dyDescent="0.35">
      <c r="A766" s="89" t="s">
        <v>67</v>
      </c>
      <c r="B766" s="100">
        <v>9003497200</v>
      </c>
      <c r="C766" s="89" t="s">
        <v>50</v>
      </c>
      <c r="D766" s="56">
        <f>Table3[[#This Row],[Residential CLM $ Collected]]+Table3[[#This Row],[C&amp;I CLM $ Collected]]</f>
        <v>637769.05732000002</v>
      </c>
      <c r="E766" s="57">
        <f>Table3[[#This Row],[CLM $ Collected ]]/'1.) CLM Reference'!$B$4</f>
        <v>6.047571205345552E-3</v>
      </c>
      <c r="F766" s="56">
        <f>Table3[[#This Row],[Residential Incentive Disbursements]]+Table3[[#This Row],[C&amp;I Incentive Disbursements]]</f>
        <v>684148.26</v>
      </c>
      <c r="G766" s="57">
        <f>Table3[[#This Row],[Incentive Disbursements]]/'1.) CLM Reference'!$B$5</f>
        <v>5.2167002401634424E-3</v>
      </c>
      <c r="H766" s="53">
        <v>273246.03362</v>
      </c>
      <c r="I766" s="54">
        <f>Table3[[#This Row],[Residential CLM $ Collected]]/'1.) CLM Reference'!$B$4</f>
        <v>2.5910238603282804E-3</v>
      </c>
      <c r="J766" s="53">
        <v>242728.48</v>
      </c>
      <c r="K766" s="54">
        <f>Table3[[#This Row],[Residential Incentive Disbursements]]/'1.) CLM Reference'!$B$5</f>
        <v>1.8508294092723519E-3</v>
      </c>
      <c r="L766" s="53">
        <v>364523.02370000002</v>
      </c>
      <c r="M766" s="54">
        <f>Table3[[#This Row],[C&amp;I CLM $ Collected]]/'1.) CLM Reference'!$B$4</f>
        <v>3.456547345017272E-3</v>
      </c>
      <c r="N766" s="53">
        <v>441419.78</v>
      </c>
      <c r="O766" s="54">
        <f>Table3[[#This Row],[C&amp;I Incentive Disbursements]]/'1.) CLM Reference'!$B$5</f>
        <v>3.3658708308910911E-3</v>
      </c>
    </row>
    <row r="767" spans="1:15" s="1" customFormat="1" x14ac:dyDescent="0.35">
      <c r="A767" s="89" t="s">
        <v>67</v>
      </c>
      <c r="B767" s="100">
        <v>9003497300</v>
      </c>
      <c r="C767" s="89" t="s">
        <v>50</v>
      </c>
      <c r="D767" s="56">
        <f>Table3[[#This Row],[Residential CLM $ Collected]]+Table3[[#This Row],[C&amp;I CLM $ Collected]]</f>
        <v>58580.211000000003</v>
      </c>
      <c r="E767" s="57">
        <f>Table3[[#This Row],[CLM $ Collected ]]/'1.) CLM Reference'!$B$4</f>
        <v>5.5548006473589884E-4</v>
      </c>
      <c r="F767" s="56">
        <f>Table3[[#This Row],[Residential Incentive Disbursements]]+Table3[[#This Row],[C&amp;I Incentive Disbursements]]</f>
        <v>96149.2</v>
      </c>
      <c r="G767" s="57">
        <f>Table3[[#This Row],[Incentive Disbursements]]/'1.) CLM Reference'!$B$5</f>
        <v>7.3314745364041827E-4</v>
      </c>
      <c r="H767" s="53">
        <v>58580.211000000003</v>
      </c>
      <c r="I767" s="54">
        <f>Table3[[#This Row],[Residential CLM $ Collected]]/'1.) CLM Reference'!$B$4</f>
        <v>5.5548006473589884E-4</v>
      </c>
      <c r="J767" s="53">
        <v>96149.2</v>
      </c>
      <c r="K767" s="54">
        <f>Table3[[#This Row],[Residential Incentive Disbursements]]/'1.) CLM Reference'!$B$5</f>
        <v>7.3314745364041827E-4</v>
      </c>
      <c r="L767" s="53">
        <v>0</v>
      </c>
      <c r="M767" s="54">
        <f>Table3[[#This Row],[C&amp;I CLM $ Collected]]/'1.) CLM Reference'!$B$4</f>
        <v>0</v>
      </c>
      <c r="N767" s="53">
        <v>0</v>
      </c>
      <c r="O767" s="54">
        <f>Table3[[#This Row],[C&amp;I Incentive Disbursements]]/'1.) CLM Reference'!$B$5</f>
        <v>0</v>
      </c>
    </row>
    <row r="768" spans="1:15" s="1" customFormat="1" x14ac:dyDescent="0.35">
      <c r="A768" s="89" t="s">
        <v>67</v>
      </c>
      <c r="B768" s="100">
        <v>9003497400</v>
      </c>
      <c r="C768" s="89" t="s">
        <v>50</v>
      </c>
      <c r="D768" s="56">
        <f>Table3[[#This Row],[Residential CLM $ Collected]]+Table3[[#This Row],[C&amp;I CLM $ Collected]]</f>
        <v>55106.532700000003</v>
      </c>
      <c r="E768" s="57">
        <f>Table3[[#This Row],[CLM $ Collected ]]/'1.) CLM Reference'!$B$4</f>
        <v>5.2254131265534244E-4</v>
      </c>
      <c r="F768" s="56">
        <f>Table3[[#This Row],[Residential Incentive Disbursements]]+Table3[[#This Row],[C&amp;I Incentive Disbursements]]</f>
        <v>44206.720000000001</v>
      </c>
      <c r="G768" s="57">
        <f>Table3[[#This Row],[Incentive Disbursements]]/'1.) CLM Reference'!$B$5</f>
        <v>3.3708074744038386E-4</v>
      </c>
      <c r="H768" s="53">
        <v>55106.532700000003</v>
      </c>
      <c r="I768" s="54">
        <f>Table3[[#This Row],[Residential CLM $ Collected]]/'1.) CLM Reference'!$B$4</f>
        <v>5.2254131265534244E-4</v>
      </c>
      <c r="J768" s="53">
        <v>44206.720000000001</v>
      </c>
      <c r="K768" s="54">
        <f>Table3[[#This Row],[Residential Incentive Disbursements]]/'1.) CLM Reference'!$B$5</f>
        <v>3.3708074744038386E-4</v>
      </c>
      <c r="L768" s="53">
        <v>0</v>
      </c>
      <c r="M768" s="54">
        <f>Table3[[#This Row],[C&amp;I CLM $ Collected]]/'1.) CLM Reference'!$B$4</f>
        <v>0</v>
      </c>
      <c r="N768" s="53">
        <v>0</v>
      </c>
      <c r="O768" s="54">
        <f>Table3[[#This Row],[C&amp;I Incentive Disbursements]]/'1.) CLM Reference'!$B$5</f>
        <v>0</v>
      </c>
    </row>
    <row r="769" spans="1:15" s="1" customFormat="1" x14ac:dyDescent="0.35">
      <c r="A769" s="89" t="s">
        <v>67</v>
      </c>
      <c r="B769" s="100">
        <v>9003497500</v>
      </c>
      <c r="C769" s="89" t="s">
        <v>50</v>
      </c>
      <c r="D769" s="56">
        <f>Table3[[#This Row],[Residential CLM $ Collected]]+Table3[[#This Row],[C&amp;I CLM $ Collected]]</f>
        <v>52641.301299999999</v>
      </c>
      <c r="E769" s="57">
        <f>Table3[[#This Row],[CLM $ Collected ]]/'1.) CLM Reference'!$B$4</f>
        <v>4.9916504148313765E-4</v>
      </c>
      <c r="F769" s="56">
        <f>Table3[[#This Row],[Residential Incentive Disbursements]]+Table3[[#This Row],[C&amp;I Incentive Disbursements]]</f>
        <v>37360.9</v>
      </c>
      <c r="G769" s="57">
        <f>Table3[[#This Row],[Incentive Disbursements]]/'1.) CLM Reference'!$B$5</f>
        <v>2.8488067192149603E-4</v>
      </c>
      <c r="H769" s="53">
        <v>52641.301299999999</v>
      </c>
      <c r="I769" s="54">
        <f>Table3[[#This Row],[Residential CLM $ Collected]]/'1.) CLM Reference'!$B$4</f>
        <v>4.9916504148313765E-4</v>
      </c>
      <c r="J769" s="53">
        <v>37360.9</v>
      </c>
      <c r="K769" s="54">
        <f>Table3[[#This Row],[Residential Incentive Disbursements]]/'1.) CLM Reference'!$B$5</f>
        <v>2.8488067192149603E-4</v>
      </c>
      <c r="L769" s="53">
        <v>0</v>
      </c>
      <c r="M769" s="54">
        <f>Table3[[#This Row],[C&amp;I CLM $ Collected]]/'1.) CLM Reference'!$B$4</f>
        <v>0</v>
      </c>
      <c r="N769" s="53">
        <v>0</v>
      </c>
      <c r="O769" s="54">
        <f>Table3[[#This Row],[C&amp;I Incentive Disbursements]]/'1.) CLM Reference'!$B$5</f>
        <v>0</v>
      </c>
    </row>
    <row r="770" spans="1:15" s="1" customFormat="1" x14ac:dyDescent="0.35">
      <c r="A770" s="89" t="s">
        <v>67</v>
      </c>
      <c r="B770" s="100">
        <v>9003497600</v>
      </c>
      <c r="C770" s="89" t="s">
        <v>50</v>
      </c>
      <c r="D770" s="56">
        <f>Table3[[#This Row],[Residential CLM $ Collected]]+Table3[[#This Row],[C&amp;I CLM $ Collected]]</f>
        <v>26672.525600000001</v>
      </c>
      <c r="E770" s="57">
        <f>Table3[[#This Row],[CLM $ Collected ]]/'1.) CLM Reference'!$B$4</f>
        <v>2.5291913419290895E-4</v>
      </c>
      <c r="F770" s="56">
        <f>Table3[[#This Row],[Residential Incentive Disbursements]]+Table3[[#This Row],[C&amp;I Incentive Disbursements]]</f>
        <v>26774.7</v>
      </c>
      <c r="G770" s="57">
        <f>Table3[[#This Row],[Incentive Disbursements]]/'1.) CLM Reference'!$B$5</f>
        <v>2.0415981752303826E-4</v>
      </c>
      <c r="H770" s="53">
        <v>26672.525600000001</v>
      </c>
      <c r="I770" s="54">
        <f>Table3[[#This Row],[Residential CLM $ Collected]]/'1.) CLM Reference'!$B$4</f>
        <v>2.5291913419290895E-4</v>
      </c>
      <c r="J770" s="53">
        <v>26774.7</v>
      </c>
      <c r="K770" s="54">
        <f>Table3[[#This Row],[Residential Incentive Disbursements]]/'1.) CLM Reference'!$B$5</f>
        <v>2.0415981752303826E-4</v>
      </c>
      <c r="L770" s="53">
        <v>0</v>
      </c>
      <c r="M770" s="54">
        <f>Table3[[#This Row],[C&amp;I CLM $ Collected]]/'1.) CLM Reference'!$B$4</f>
        <v>0</v>
      </c>
      <c r="N770" s="53">
        <v>0</v>
      </c>
      <c r="O770" s="54">
        <f>Table3[[#This Row],[C&amp;I Incentive Disbursements]]/'1.) CLM Reference'!$B$5</f>
        <v>0</v>
      </c>
    </row>
    <row r="771" spans="1:15" s="1" customFormat="1" x14ac:dyDescent="0.35">
      <c r="A771" s="89" t="s">
        <v>67</v>
      </c>
      <c r="B771" s="100">
        <v>9003497700</v>
      </c>
      <c r="C771" s="89" t="s">
        <v>50</v>
      </c>
      <c r="D771" s="56">
        <f>Table3[[#This Row],[Residential CLM $ Collected]]+Table3[[#This Row],[C&amp;I CLM $ Collected]]</f>
        <v>86421.688170000009</v>
      </c>
      <c r="E771" s="57">
        <f>Table3[[#This Row],[CLM $ Collected ]]/'1.) CLM Reference'!$B$4</f>
        <v>8.1948364677719016E-4</v>
      </c>
      <c r="F771" s="56">
        <f>Table3[[#This Row],[Residential Incentive Disbursements]]+Table3[[#This Row],[C&amp;I Incentive Disbursements]]</f>
        <v>64891.8</v>
      </c>
      <c r="G771" s="57">
        <f>Table3[[#This Row],[Incentive Disbursements]]/'1.) CLM Reference'!$B$5</f>
        <v>4.9480659154879398E-4</v>
      </c>
      <c r="H771" s="53">
        <v>86421.688170000009</v>
      </c>
      <c r="I771" s="54">
        <f>Table3[[#This Row],[Residential CLM $ Collected]]/'1.) CLM Reference'!$B$4</f>
        <v>8.1948364677719016E-4</v>
      </c>
      <c r="J771" s="53">
        <v>64891.8</v>
      </c>
      <c r="K771" s="54">
        <f>Table3[[#This Row],[Residential Incentive Disbursements]]/'1.) CLM Reference'!$B$5</f>
        <v>4.9480659154879398E-4</v>
      </c>
      <c r="L771" s="53">
        <v>0</v>
      </c>
      <c r="M771" s="54">
        <f>Table3[[#This Row],[C&amp;I CLM $ Collected]]/'1.) CLM Reference'!$B$4</f>
        <v>0</v>
      </c>
      <c r="N771" s="53">
        <v>0</v>
      </c>
      <c r="O771" s="54">
        <f>Table3[[#This Row],[C&amp;I Incentive Disbursements]]/'1.) CLM Reference'!$B$5</f>
        <v>0</v>
      </c>
    </row>
    <row r="772" spans="1:15" s="1" customFormat="1" x14ac:dyDescent="0.35">
      <c r="A772" s="89" t="s">
        <v>68</v>
      </c>
      <c r="B772" s="100">
        <v>9007680100</v>
      </c>
      <c r="C772" s="89" t="s">
        <v>50</v>
      </c>
      <c r="D772" s="56">
        <f>Table3[[#This Row],[Residential CLM $ Collected]]+Table3[[#This Row],[C&amp;I CLM $ Collected]]</f>
        <v>235433.98498000001</v>
      </c>
      <c r="E772" s="57">
        <f>Table3[[#This Row],[CLM $ Collected ]]/'1.) CLM Reference'!$B$4</f>
        <v>2.2324754893375347E-3</v>
      </c>
      <c r="F772" s="56">
        <f>Table3[[#This Row],[Residential Incentive Disbursements]]+Table3[[#This Row],[C&amp;I Incentive Disbursements]]</f>
        <v>309754.8</v>
      </c>
      <c r="G772" s="57">
        <f>Table3[[#This Row],[Incentive Disbursements]]/'1.) CLM Reference'!$B$5</f>
        <v>2.3619119334627541E-3</v>
      </c>
      <c r="H772" s="53">
        <v>174246.33298000001</v>
      </c>
      <c r="I772" s="54">
        <f>Table3[[#This Row],[Residential CLM $ Collected]]/'1.) CLM Reference'!$B$4</f>
        <v>1.6522706673713311E-3</v>
      </c>
      <c r="J772" s="53">
        <v>257876.15</v>
      </c>
      <c r="K772" s="54">
        <f>Table3[[#This Row],[Residential Incentive Disbursements]]/'1.) CLM Reference'!$B$5</f>
        <v>1.9663319375210044E-3</v>
      </c>
      <c r="L772" s="53">
        <v>61187.652000000002</v>
      </c>
      <c r="M772" s="54">
        <f>Table3[[#This Row],[C&amp;I CLM $ Collected]]/'1.) CLM Reference'!$B$4</f>
        <v>5.8020482196620372E-4</v>
      </c>
      <c r="N772" s="53">
        <v>51878.65</v>
      </c>
      <c r="O772" s="54">
        <f>Table3[[#This Row],[C&amp;I Incentive Disbursements]]/'1.) CLM Reference'!$B$5</f>
        <v>3.9557999594174982E-4</v>
      </c>
    </row>
    <row r="773" spans="1:15" s="1" customFormat="1" x14ac:dyDescent="0.35">
      <c r="A773" s="89" t="s">
        <v>69</v>
      </c>
      <c r="B773" s="100">
        <v>9001050100</v>
      </c>
      <c r="C773" s="89" t="s">
        <v>50</v>
      </c>
      <c r="D773" s="56">
        <f>Table3[[#This Row],[Residential CLM $ Collected]]+Table3[[#This Row],[C&amp;I CLM $ Collected]]</f>
        <v>322.8707</v>
      </c>
      <c r="E773" s="57">
        <f>Table3[[#This Row],[CLM $ Collected ]]/'1.) CLM Reference'!$B$4</f>
        <v>3.0615840106367145E-6</v>
      </c>
      <c r="F773" s="56">
        <f>Table3[[#This Row],[Residential Incentive Disbursements]]+Table3[[#This Row],[C&amp;I Incentive Disbursements]]</f>
        <v>25411.72</v>
      </c>
      <c r="G773" s="57">
        <f>Table3[[#This Row],[Incentive Disbursements]]/'1.) CLM Reference'!$B$5</f>
        <v>1.9376695604979857E-4</v>
      </c>
      <c r="H773" s="53">
        <v>322.8707</v>
      </c>
      <c r="I773" s="54">
        <f>Table3[[#This Row],[Residential CLM $ Collected]]/'1.) CLM Reference'!$B$4</f>
        <v>3.0615840106367145E-6</v>
      </c>
      <c r="J773" s="53">
        <v>25411.72</v>
      </c>
      <c r="K773" s="54">
        <f>Table3[[#This Row],[Residential Incentive Disbursements]]/'1.) CLM Reference'!$B$5</f>
        <v>1.9376695604979857E-4</v>
      </c>
      <c r="L773" s="53">
        <v>0</v>
      </c>
      <c r="M773" s="54">
        <f>Table3[[#This Row],[C&amp;I CLM $ Collected]]/'1.) CLM Reference'!$B$4</f>
        <v>0</v>
      </c>
      <c r="N773" s="53">
        <v>0</v>
      </c>
      <c r="O773" s="54">
        <f>Table3[[#This Row],[C&amp;I Incentive Disbursements]]/'1.) CLM Reference'!$B$5</f>
        <v>0</v>
      </c>
    </row>
    <row r="774" spans="1:15" s="1" customFormat="1" x14ac:dyDescent="0.35">
      <c r="A774" s="89" t="s">
        <v>69</v>
      </c>
      <c r="B774" s="100">
        <v>9001050300</v>
      </c>
      <c r="C774" s="89" t="s">
        <v>50</v>
      </c>
      <c r="D774" s="56">
        <f>Table3[[#This Row],[Residential CLM $ Collected]]+Table3[[#This Row],[C&amp;I CLM $ Collected]]</f>
        <v>185.31450000000001</v>
      </c>
      <c r="E774" s="57">
        <f>Table3[[#This Row],[CLM $ Collected ]]/'1.) CLM Reference'!$B$4</f>
        <v>1.7572232789755696E-6</v>
      </c>
      <c r="F774" s="56">
        <f>Table3[[#This Row],[Residential Incentive Disbursements]]+Table3[[#This Row],[C&amp;I Incentive Disbursements]]</f>
        <v>0</v>
      </c>
      <c r="G774" s="57">
        <f>Table3[[#This Row],[Incentive Disbursements]]/'1.) CLM Reference'!$B$5</f>
        <v>0</v>
      </c>
      <c r="H774" s="53">
        <v>185.31450000000001</v>
      </c>
      <c r="I774" s="54">
        <f>Table3[[#This Row],[Residential CLM $ Collected]]/'1.) CLM Reference'!$B$4</f>
        <v>1.7572232789755696E-6</v>
      </c>
      <c r="J774" s="53">
        <v>0</v>
      </c>
      <c r="K774" s="54">
        <f>Table3[[#This Row],[Residential Incentive Disbursements]]/'1.) CLM Reference'!$B$5</f>
        <v>0</v>
      </c>
      <c r="L774" s="53">
        <v>0</v>
      </c>
      <c r="M774" s="54">
        <f>Table3[[#This Row],[C&amp;I CLM $ Collected]]/'1.) CLM Reference'!$B$4</f>
        <v>0</v>
      </c>
      <c r="N774" s="53">
        <v>0</v>
      </c>
      <c r="O774" s="54">
        <f>Table3[[#This Row],[C&amp;I Incentive Disbursements]]/'1.) CLM Reference'!$B$5</f>
        <v>0</v>
      </c>
    </row>
    <row r="775" spans="1:15" s="1" customFormat="1" x14ac:dyDescent="0.35">
      <c r="A775" s="89" t="s">
        <v>69</v>
      </c>
      <c r="B775" s="100">
        <v>9001055100</v>
      </c>
      <c r="C775" s="89" t="s">
        <v>50</v>
      </c>
      <c r="D775" s="56">
        <f>Table3[[#This Row],[Residential CLM $ Collected]]+Table3[[#This Row],[C&amp;I CLM $ Collected]]</f>
        <v>228816.92066999999</v>
      </c>
      <c r="E775" s="57">
        <f>Table3[[#This Row],[CLM $ Collected ]]/'1.) CLM Reference'!$B$4</f>
        <v>2.1697299435544989E-3</v>
      </c>
      <c r="F775" s="56">
        <f>Table3[[#This Row],[Residential Incentive Disbursements]]+Table3[[#This Row],[C&amp;I Incentive Disbursements]]</f>
        <v>233380.67</v>
      </c>
      <c r="G775" s="57">
        <f>Table3[[#This Row],[Incentive Disbursements]]/'1.) CLM Reference'!$B$5</f>
        <v>1.7795514048935901E-3</v>
      </c>
      <c r="H775" s="53">
        <v>213826.82996999999</v>
      </c>
      <c r="I775" s="54">
        <f>Table3[[#This Row],[Residential CLM $ Collected]]/'1.) CLM Reference'!$B$4</f>
        <v>2.0275881449796696E-3</v>
      </c>
      <c r="J775" s="53">
        <v>231070.67</v>
      </c>
      <c r="K775" s="54">
        <f>Table3[[#This Row],[Residential Incentive Disbursements]]/'1.) CLM Reference'!$B$5</f>
        <v>1.7619374193595517E-3</v>
      </c>
      <c r="L775" s="53">
        <v>14990.090700000001</v>
      </c>
      <c r="M775" s="54">
        <f>Table3[[#This Row],[C&amp;I CLM $ Collected]]/'1.) CLM Reference'!$B$4</f>
        <v>1.4214179857482924E-4</v>
      </c>
      <c r="N775" s="53">
        <v>2310</v>
      </c>
      <c r="O775" s="54">
        <f>Table3[[#This Row],[C&amp;I Incentive Disbursements]]/'1.) CLM Reference'!$B$5</f>
        <v>1.7613985534038413E-5</v>
      </c>
    </row>
    <row r="776" spans="1:15" s="1" customFormat="1" x14ac:dyDescent="0.35">
      <c r="A776" s="89" t="s">
        <v>69</v>
      </c>
      <c r="B776" s="100">
        <v>9001055200</v>
      </c>
      <c r="C776" s="89" t="s">
        <v>50</v>
      </c>
      <c r="D776" s="56">
        <f>Table3[[#This Row],[Residential CLM $ Collected]]+Table3[[#This Row],[C&amp;I CLM $ Collected]]</f>
        <v>112847.3138</v>
      </c>
      <c r="E776" s="57">
        <f>Table3[[#This Row],[CLM $ Collected ]]/'1.) CLM Reference'!$B$4</f>
        <v>1.0700615806060565E-3</v>
      </c>
      <c r="F776" s="56">
        <f>Table3[[#This Row],[Residential Incentive Disbursements]]+Table3[[#This Row],[C&amp;I Incentive Disbursements]]</f>
        <v>96776.68</v>
      </c>
      <c r="G776" s="57">
        <f>Table3[[#This Row],[Incentive Disbursements]]/'1.) CLM Reference'!$B$5</f>
        <v>7.3793205262002797E-4</v>
      </c>
      <c r="H776" s="53">
        <v>112847.3138</v>
      </c>
      <c r="I776" s="54">
        <f>Table3[[#This Row],[Residential CLM $ Collected]]/'1.) CLM Reference'!$B$4</f>
        <v>1.0700615806060565E-3</v>
      </c>
      <c r="J776" s="53">
        <v>96776.68</v>
      </c>
      <c r="K776" s="54">
        <f>Table3[[#This Row],[Residential Incentive Disbursements]]/'1.) CLM Reference'!$B$5</f>
        <v>7.3793205262002797E-4</v>
      </c>
      <c r="L776" s="53">
        <v>0</v>
      </c>
      <c r="M776" s="54">
        <f>Table3[[#This Row],[C&amp;I CLM $ Collected]]/'1.) CLM Reference'!$B$4</f>
        <v>0</v>
      </c>
      <c r="N776" s="53">
        <v>0</v>
      </c>
      <c r="O776" s="54">
        <f>Table3[[#This Row],[C&amp;I Incentive Disbursements]]/'1.) CLM Reference'!$B$5</f>
        <v>0</v>
      </c>
    </row>
    <row r="777" spans="1:15" s="1" customFormat="1" x14ac:dyDescent="0.35">
      <c r="A777" s="89" t="s">
        <v>69</v>
      </c>
      <c r="B777" s="100">
        <v>9001240100</v>
      </c>
      <c r="C777" s="89" t="s">
        <v>50</v>
      </c>
      <c r="D777" s="56">
        <f>Table3[[#This Row],[Residential CLM $ Collected]]+Table3[[#This Row],[C&amp;I CLM $ Collected]]</f>
        <v>315.54610000000002</v>
      </c>
      <c r="E777" s="57">
        <f>Table3[[#This Row],[CLM $ Collected ]]/'1.) CLM Reference'!$B$4</f>
        <v>2.9921293396358786E-6</v>
      </c>
      <c r="F777" s="56">
        <f>Table3[[#This Row],[Residential Incentive Disbursements]]+Table3[[#This Row],[C&amp;I Incentive Disbursements]]</f>
        <v>322.45</v>
      </c>
      <c r="G777" s="57">
        <f>Table3[[#This Row],[Incentive Disbursements]]/'1.) CLM Reference'!$B$5</f>
        <v>2.4587141279007301E-6</v>
      </c>
      <c r="H777" s="53">
        <v>315.54610000000002</v>
      </c>
      <c r="I777" s="54">
        <f>Table3[[#This Row],[Residential CLM $ Collected]]/'1.) CLM Reference'!$B$4</f>
        <v>2.9921293396358786E-6</v>
      </c>
      <c r="J777" s="53">
        <v>322.45</v>
      </c>
      <c r="K777" s="54">
        <f>Table3[[#This Row],[Residential Incentive Disbursements]]/'1.) CLM Reference'!$B$5</f>
        <v>2.4587141279007301E-6</v>
      </c>
      <c r="L777" s="53">
        <v>0</v>
      </c>
      <c r="M777" s="54">
        <f>Table3[[#This Row],[C&amp;I CLM $ Collected]]/'1.) CLM Reference'!$B$4</f>
        <v>0</v>
      </c>
      <c r="N777" s="53">
        <v>0</v>
      </c>
      <c r="O777" s="54">
        <f>Table3[[#This Row],[C&amp;I Incentive Disbursements]]/'1.) CLM Reference'!$B$5</f>
        <v>0</v>
      </c>
    </row>
    <row r="778" spans="1:15" s="1" customFormat="1" x14ac:dyDescent="0.35">
      <c r="A778" s="89" t="s">
        <v>70</v>
      </c>
      <c r="B778" s="100">
        <v>9001042500</v>
      </c>
      <c r="C778" s="89" t="s">
        <v>50</v>
      </c>
      <c r="D778" s="56">
        <f>Table3[[#This Row],[Residential CLM $ Collected]]+Table3[[#This Row],[C&amp;I CLM $ Collected]]</f>
        <v>172.73760000000001</v>
      </c>
      <c r="E778" s="57">
        <f>Table3[[#This Row],[CLM $ Collected ]]/'1.) CLM Reference'!$B$4</f>
        <v>1.6379642816637142E-6</v>
      </c>
      <c r="F778" s="56">
        <f>Table3[[#This Row],[Residential Incentive Disbursements]]+Table3[[#This Row],[C&amp;I Incentive Disbursements]]</f>
        <v>62593.19</v>
      </c>
      <c r="G778" s="57">
        <f>Table3[[#This Row],[Incentive Disbursements]]/'1.) CLM Reference'!$B$5</f>
        <v>4.7727945592611169E-4</v>
      </c>
      <c r="H778" s="53">
        <v>172.73760000000001</v>
      </c>
      <c r="I778" s="54">
        <f>Table3[[#This Row],[Residential CLM $ Collected]]/'1.) CLM Reference'!$B$4</f>
        <v>1.6379642816637142E-6</v>
      </c>
      <c r="J778" s="53">
        <v>62593.19</v>
      </c>
      <c r="K778" s="54">
        <f>Table3[[#This Row],[Residential Incentive Disbursements]]/'1.) CLM Reference'!$B$5</f>
        <v>4.7727945592611169E-4</v>
      </c>
      <c r="L778" s="53">
        <v>0</v>
      </c>
      <c r="M778" s="54">
        <f>Table3[[#This Row],[C&amp;I CLM $ Collected]]/'1.) CLM Reference'!$B$4</f>
        <v>0</v>
      </c>
      <c r="N778" s="53">
        <v>0</v>
      </c>
      <c r="O778" s="54">
        <f>Table3[[#This Row],[C&amp;I Incentive Disbursements]]/'1.) CLM Reference'!$B$5</f>
        <v>0</v>
      </c>
    </row>
    <row r="779" spans="1:15" s="1" customFormat="1" x14ac:dyDescent="0.35">
      <c r="A779" s="89" t="s">
        <v>70</v>
      </c>
      <c r="B779" s="100">
        <v>9001042600</v>
      </c>
      <c r="C779" s="89" t="s">
        <v>50</v>
      </c>
      <c r="D779" s="56">
        <f>Table3[[#This Row],[Residential CLM $ Collected]]+Table3[[#This Row],[C&amp;I CLM $ Collected]]</f>
        <v>724.78560000000004</v>
      </c>
      <c r="E779" s="57">
        <f>Table3[[#This Row],[CLM $ Collected ]]/'1.) CLM Reference'!$B$4</f>
        <v>6.8726954911044503E-6</v>
      </c>
      <c r="F779" s="56">
        <f>Table3[[#This Row],[Residential Incentive Disbursements]]+Table3[[#This Row],[C&amp;I Incentive Disbursements]]</f>
        <v>0</v>
      </c>
      <c r="G779" s="57">
        <f>Table3[[#This Row],[Incentive Disbursements]]/'1.) CLM Reference'!$B$5</f>
        <v>0</v>
      </c>
      <c r="H779" s="53">
        <v>724.78560000000004</v>
      </c>
      <c r="I779" s="54">
        <f>Table3[[#This Row],[Residential CLM $ Collected]]/'1.) CLM Reference'!$B$4</f>
        <v>6.8726954911044503E-6</v>
      </c>
      <c r="J779" s="53">
        <v>0</v>
      </c>
      <c r="K779" s="54">
        <f>Table3[[#This Row],[Residential Incentive Disbursements]]/'1.) CLM Reference'!$B$5</f>
        <v>0</v>
      </c>
      <c r="L779" s="53">
        <v>0</v>
      </c>
      <c r="M779" s="54">
        <f>Table3[[#This Row],[C&amp;I CLM $ Collected]]/'1.) CLM Reference'!$B$4</f>
        <v>0</v>
      </c>
      <c r="N779" s="53">
        <v>0</v>
      </c>
      <c r="O779" s="54">
        <f>Table3[[#This Row],[C&amp;I Incentive Disbursements]]/'1.) CLM Reference'!$B$5</f>
        <v>0</v>
      </c>
    </row>
    <row r="780" spans="1:15" s="1" customFormat="1" x14ac:dyDescent="0.35">
      <c r="A780" s="89" t="s">
        <v>70</v>
      </c>
      <c r="B780" s="100">
        <v>9001043500</v>
      </c>
      <c r="C780" s="89" t="s">
        <v>50</v>
      </c>
      <c r="D780" s="56">
        <f>Table3[[#This Row],[Residential CLM $ Collected]]+Table3[[#This Row],[C&amp;I CLM $ Collected]]</f>
        <v>861.57330000000002</v>
      </c>
      <c r="E780" s="57">
        <f>Table3[[#This Row],[CLM $ Collected ]]/'1.) CLM Reference'!$B$4</f>
        <v>8.1697690105404707E-6</v>
      </c>
      <c r="F780" s="56">
        <f>Table3[[#This Row],[Residential Incentive Disbursements]]+Table3[[#This Row],[C&amp;I Incentive Disbursements]]</f>
        <v>0</v>
      </c>
      <c r="G780" s="57">
        <f>Table3[[#This Row],[Incentive Disbursements]]/'1.) CLM Reference'!$B$5</f>
        <v>0</v>
      </c>
      <c r="H780" s="53">
        <v>861.57330000000002</v>
      </c>
      <c r="I780" s="54">
        <f>Table3[[#This Row],[Residential CLM $ Collected]]/'1.) CLM Reference'!$B$4</f>
        <v>8.1697690105404707E-6</v>
      </c>
      <c r="J780" s="53">
        <v>0</v>
      </c>
      <c r="K780" s="54">
        <f>Table3[[#This Row],[Residential Incentive Disbursements]]/'1.) CLM Reference'!$B$5</f>
        <v>0</v>
      </c>
      <c r="L780" s="53">
        <v>0</v>
      </c>
      <c r="M780" s="54">
        <f>Table3[[#This Row],[C&amp;I CLM $ Collected]]/'1.) CLM Reference'!$B$4</f>
        <v>0</v>
      </c>
      <c r="N780" s="53">
        <v>0</v>
      </c>
      <c r="O780" s="54">
        <f>Table3[[#This Row],[C&amp;I Incentive Disbursements]]/'1.) CLM Reference'!$B$5</f>
        <v>0</v>
      </c>
    </row>
    <row r="781" spans="1:15" s="1" customFormat="1" x14ac:dyDescent="0.35">
      <c r="A781" s="89" t="s">
        <v>70</v>
      </c>
      <c r="B781" s="100">
        <v>9001044300</v>
      </c>
      <c r="C781" s="89" t="s">
        <v>50</v>
      </c>
      <c r="D781" s="56">
        <f>Table3[[#This Row],[Residential CLM $ Collected]]+Table3[[#This Row],[C&amp;I CLM $ Collected]]</f>
        <v>1153.7888</v>
      </c>
      <c r="E781" s="57">
        <f>Table3[[#This Row],[CLM $ Collected ]]/'1.) CLM Reference'!$B$4</f>
        <v>1.0940668638348794E-5</v>
      </c>
      <c r="F781" s="56">
        <f>Table3[[#This Row],[Residential Incentive Disbursements]]+Table3[[#This Row],[C&amp;I Incentive Disbursements]]</f>
        <v>1870.49</v>
      </c>
      <c r="G781" s="57">
        <f>Table3[[#This Row],[Incentive Disbursements]]/'1.) CLM Reference'!$B$5</f>
        <v>1.4262676970373817E-5</v>
      </c>
      <c r="H781" s="53">
        <v>1153.7888</v>
      </c>
      <c r="I781" s="54">
        <f>Table3[[#This Row],[Residential CLM $ Collected]]/'1.) CLM Reference'!$B$4</f>
        <v>1.0940668638348794E-5</v>
      </c>
      <c r="J781" s="53">
        <v>1870.49</v>
      </c>
      <c r="K781" s="54">
        <f>Table3[[#This Row],[Residential Incentive Disbursements]]/'1.) CLM Reference'!$B$5</f>
        <v>1.4262676970373817E-5</v>
      </c>
      <c r="L781" s="53">
        <v>0</v>
      </c>
      <c r="M781" s="54">
        <f>Table3[[#This Row],[C&amp;I CLM $ Collected]]/'1.) CLM Reference'!$B$4</f>
        <v>0</v>
      </c>
      <c r="N781" s="53">
        <v>0</v>
      </c>
      <c r="O781" s="54">
        <f>Table3[[#This Row],[C&amp;I Incentive Disbursements]]/'1.) CLM Reference'!$B$5</f>
        <v>0</v>
      </c>
    </row>
    <row r="782" spans="1:15" s="1" customFormat="1" x14ac:dyDescent="0.35">
      <c r="A782" s="89" t="s">
        <v>70</v>
      </c>
      <c r="B782" s="100">
        <v>9001045400</v>
      </c>
      <c r="C782" s="89" t="s">
        <v>50</v>
      </c>
      <c r="D782" s="56">
        <f>Table3[[#This Row],[Residential CLM $ Collected]]+Table3[[#This Row],[C&amp;I CLM $ Collected]]</f>
        <v>621.98680000000002</v>
      </c>
      <c r="E782" s="57">
        <f>Table3[[#This Row],[CLM $ Collected ]]/'1.) CLM Reference'!$B$4</f>
        <v>5.8979177785630472E-6</v>
      </c>
      <c r="F782" s="56">
        <f>Table3[[#This Row],[Residential Incentive Disbursements]]+Table3[[#This Row],[C&amp;I Incentive Disbursements]]</f>
        <v>3187.64</v>
      </c>
      <c r="G782" s="57">
        <f>Table3[[#This Row],[Incentive Disbursements]]/'1.) CLM Reference'!$B$5</f>
        <v>2.4306080020658967E-5</v>
      </c>
      <c r="H782" s="53">
        <v>621.98680000000002</v>
      </c>
      <c r="I782" s="54">
        <f>Table3[[#This Row],[Residential CLM $ Collected]]/'1.) CLM Reference'!$B$4</f>
        <v>5.8979177785630472E-6</v>
      </c>
      <c r="J782" s="53">
        <v>3187.64</v>
      </c>
      <c r="K782" s="54">
        <f>Table3[[#This Row],[Residential Incentive Disbursements]]/'1.) CLM Reference'!$B$5</f>
        <v>2.4306080020658967E-5</v>
      </c>
      <c r="L782" s="53">
        <v>0</v>
      </c>
      <c r="M782" s="54">
        <f>Table3[[#This Row],[C&amp;I CLM $ Collected]]/'1.) CLM Reference'!$B$4</f>
        <v>0</v>
      </c>
      <c r="N782" s="53">
        <v>0</v>
      </c>
      <c r="O782" s="54">
        <f>Table3[[#This Row],[C&amp;I Incentive Disbursements]]/'1.) CLM Reference'!$B$5</f>
        <v>0</v>
      </c>
    </row>
    <row r="783" spans="1:15" s="1" customFormat="1" x14ac:dyDescent="0.35">
      <c r="A783" s="89" t="s">
        <v>70</v>
      </c>
      <c r="B783" s="100">
        <v>9001050100</v>
      </c>
      <c r="C783" s="89" t="s">
        <v>50</v>
      </c>
      <c r="D783" s="56">
        <f>Table3[[#This Row],[Residential CLM $ Collected]]+Table3[[#This Row],[C&amp;I CLM $ Collected]]</f>
        <v>569466.13199999998</v>
      </c>
      <c r="E783" s="57">
        <f>Table3[[#This Row],[CLM $ Collected ]]/'1.) CLM Reference'!$B$4</f>
        <v>5.3998966283727093E-3</v>
      </c>
      <c r="F783" s="56">
        <f>Table3[[#This Row],[Residential Incentive Disbursements]]+Table3[[#This Row],[C&amp;I Incentive Disbursements]]</f>
        <v>226570.68</v>
      </c>
      <c r="G783" s="57">
        <f>Table3[[#This Row],[Incentive Disbursements]]/'1.) CLM Reference'!$B$5</f>
        <v>1.7276245367780288E-3</v>
      </c>
      <c r="H783" s="53">
        <v>313075.21879999997</v>
      </c>
      <c r="I783" s="54">
        <f>Table3[[#This Row],[Residential CLM $ Collected]]/'1.) CLM Reference'!$B$4</f>
        <v>2.9686994948896596E-3</v>
      </c>
      <c r="J783" s="53">
        <v>188926.3</v>
      </c>
      <c r="K783" s="54">
        <f>Table3[[#This Row],[Residential Incentive Disbursements]]/'1.) CLM Reference'!$B$5</f>
        <v>1.4405823009521219E-3</v>
      </c>
      <c r="L783" s="53">
        <v>256390.91320000001</v>
      </c>
      <c r="M783" s="54">
        <f>Table3[[#This Row],[C&amp;I CLM $ Collected]]/'1.) CLM Reference'!$B$4</f>
        <v>2.4311971334830497E-3</v>
      </c>
      <c r="N783" s="53">
        <v>37644.379999999997</v>
      </c>
      <c r="O783" s="54">
        <f>Table3[[#This Row],[C&amp;I Incentive Disbursements]]/'1.) CLM Reference'!$B$5</f>
        <v>2.8704223582590692E-4</v>
      </c>
    </row>
    <row r="784" spans="1:15" s="1" customFormat="1" x14ac:dyDescent="0.35">
      <c r="A784" s="89" t="s">
        <v>70</v>
      </c>
      <c r="B784" s="100">
        <v>9001050200</v>
      </c>
      <c r="C784" s="89" t="s">
        <v>50</v>
      </c>
      <c r="D784" s="56">
        <f>Table3[[#This Row],[Residential CLM $ Collected]]+Table3[[#This Row],[C&amp;I CLM $ Collected]]</f>
        <v>85579.616750000001</v>
      </c>
      <c r="E784" s="57">
        <f>Table3[[#This Row],[CLM $ Collected ]]/'1.) CLM Reference'!$B$4</f>
        <v>8.1149880208460524E-4</v>
      </c>
      <c r="F784" s="56">
        <f>Table3[[#This Row],[Residential Incentive Disbursements]]+Table3[[#This Row],[C&amp;I Incentive Disbursements]]</f>
        <v>112661.98</v>
      </c>
      <c r="G784" s="57">
        <f>Table3[[#This Row],[Incentive Disbursements]]/'1.) CLM Reference'!$B$5</f>
        <v>8.5905908482949143E-4</v>
      </c>
      <c r="H784" s="53">
        <v>85551.934850000005</v>
      </c>
      <c r="I784" s="54">
        <f>Table3[[#This Row],[Residential CLM $ Collected]]/'1.) CLM Reference'!$B$4</f>
        <v>8.1123631167459272E-4</v>
      </c>
      <c r="J784" s="53">
        <v>112661.98</v>
      </c>
      <c r="K784" s="54">
        <f>Table3[[#This Row],[Residential Incentive Disbursements]]/'1.) CLM Reference'!$B$5</f>
        <v>8.5905908482949143E-4</v>
      </c>
      <c r="L784" s="53">
        <v>27.681899999999999</v>
      </c>
      <c r="M784" s="54">
        <f>Table3[[#This Row],[C&amp;I CLM $ Collected]]/'1.) CLM Reference'!$B$4</f>
        <v>2.6249041001256681E-7</v>
      </c>
      <c r="N784" s="53">
        <v>0</v>
      </c>
      <c r="O784" s="54">
        <f>Table3[[#This Row],[C&amp;I Incentive Disbursements]]/'1.) CLM Reference'!$B$5</f>
        <v>0</v>
      </c>
    </row>
    <row r="785" spans="1:15" s="1" customFormat="1" x14ac:dyDescent="0.35">
      <c r="A785" s="89" t="s">
        <v>70</v>
      </c>
      <c r="B785" s="100">
        <v>9001050300</v>
      </c>
      <c r="C785" s="89" t="s">
        <v>50</v>
      </c>
      <c r="D785" s="56">
        <f>Table3[[#This Row],[Residential CLM $ Collected]]+Table3[[#This Row],[C&amp;I CLM $ Collected]]</f>
        <v>201407.81696999999</v>
      </c>
      <c r="E785" s="57">
        <f>Table3[[#This Row],[CLM $ Collected ]]/'1.) CLM Reference'!$B$4</f>
        <v>1.9098262928553067E-3</v>
      </c>
      <c r="F785" s="56">
        <f>Table3[[#This Row],[Residential Incentive Disbursements]]+Table3[[#This Row],[C&amp;I Incentive Disbursements]]</f>
        <v>162898.29</v>
      </c>
      <c r="G785" s="57">
        <f>Table3[[#This Row],[Incentive Disbursements]]/'1.) CLM Reference'!$B$5</f>
        <v>1.2421160708136773E-3</v>
      </c>
      <c r="H785" s="53">
        <v>201407.81696999999</v>
      </c>
      <c r="I785" s="54">
        <f>Table3[[#This Row],[Residential CLM $ Collected]]/'1.) CLM Reference'!$B$4</f>
        <v>1.9098262928553067E-3</v>
      </c>
      <c r="J785" s="53">
        <v>162898.29</v>
      </c>
      <c r="K785" s="54">
        <f>Table3[[#This Row],[Residential Incentive Disbursements]]/'1.) CLM Reference'!$B$5</f>
        <v>1.2421160708136773E-3</v>
      </c>
      <c r="L785" s="53">
        <v>0</v>
      </c>
      <c r="M785" s="54">
        <f>Table3[[#This Row],[C&amp;I CLM $ Collected]]/'1.) CLM Reference'!$B$4</f>
        <v>0</v>
      </c>
      <c r="N785" s="53">
        <v>0</v>
      </c>
      <c r="O785" s="54">
        <f>Table3[[#This Row],[C&amp;I Incentive Disbursements]]/'1.) CLM Reference'!$B$5</f>
        <v>0</v>
      </c>
    </row>
    <row r="786" spans="1:15" s="1" customFormat="1" x14ac:dyDescent="0.35">
      <c r="A786" s="89" t="s">
        <v>70</v>
      </c>
      <c r="B786" s="100">
        <v>9001050400</v>
      </c>
      <c r="C786" s="89" t="s">
        <v>50</v>
      </c>
      <c r="D786" s="56">
        <f>Table3[[#This Row],[Residential CLM $ Collected]]+Table3[[#This Row],[C&amp;I CLM $ Collected]]</f>
        <v>55530.781799999997</v>
      </c>
      <c r="E786" s="57">
        <f>Table3[[#This Row],[CLM $ Collected ]]/'1.) CLM Reference'!$B$4</f>
        <v>5.26564205600063E-4</v>
      </c>
      <c r="F786" s="56">
        <f>Table3[[#This Row],[Residential Incentive Disbursements]]+Table3[[#This Row],[C&amp;I Incentive Disbursements]]</f>
        <v>23624.43</v>
      </c>
      <c r="G786" s="57">
        <f>Table3[[#This Row],[Incentive Disbursements]]/'1.) CLM Reference'!$B$5</f>
        <v>1.8013868756272864E-4</v>
      </c>
      <c r="H786" s="53">
        <v>55530.781799999997</v>
      </c>
      <c r="I786" s="54">
        <f>Table3[[#This Row],[Residential CLM $ Collected]]/'1.) CLM Reference'!$B$4</f>
        <v>5.26564205600063E-4</v>
      </c>
      <c r="J786" s="53">
        <v>23624.43</v>
      </c>
      <c r="K786" s="54">
        <f>Table3[[#This Row],[Residential Incentive Disbursements]]/'1.) CLM Reference'!$B$5</f>
        <v>1.8013868756272864E-4</v>
      </c>
      <c r="L786" s="53">
        <v>0</v>
      </c>
      <c r="M786" s="54">
        <f>Table3[[#This Row],[C&amp;I CLM $ Collected]]/'1.) CLM Reference'!$B$4</f>
        <v>0</v>
      </c>
      <c r="N786" s="53">
        <v>0</v>
      </c>
      <c r="O786" s="54">
        <f>Table3[[#This Row],[C&amp;I Incentive Disbursements]]/'1.) CLM Reference'!$B$5</f>
        <v>0</v>
      </c>
    </row>
    <row r="787" spans="1:15" s="1" customFormat="1" x14ac:dyDescent="0.35">
      <c r="A787" s="89" t="s">
        <v>70</v>
      </c>
      <c r="B787" s="100">
        <v>9001050500</v>
      </c>
      <c r="C787" s="89" t="s">
        <v>50</v>
      </c>
      <c r="D787" s="56">
        <f>Table3[[#This Row],[Residential CLM $ Collected]]+Table3[[#This Row],[C&amp;I CLM $ Collected]]</f>
        <v>109391.51452</v>
      </c>
      <c r="E787" s="57">
        <f>Table3[[#This Row],[CLM $ Collected ]]/'1.) CLM Reference'!$B$4</f>
        <v>1.0372923642615014E-3</v>
      </c>
      <c r="F787" s="56">
        <f>Table3[[#This Row],[Residential Incentive Disbursements]]+Table3[[#This Row],[C&amp;I Incentive Disbursements]]</f>
        <v>52839.01</v>
      </c>
      <c r="G787" s="57">
        <f>Table3[[#This Row],[Incentive Disbursements]]/'1.) CLM Reference'!$B$5</f>
        <v>4.0290283886273211E-4</v>
      </c>
      <c r="H787" s="53">
        <v>109391.51452</v>
      </c>
      <c r="I787" s="54">
        <f>Table3[[#This Row],[Residential CLM $ Collected]]/'1.) CLM Reference'!$B$4</f>
        <v>1.0372923642615014E-3</v>
      </c>
      <c r="J787" s="53">
        <v>52839.01</v>
      </c>
      <c r="K787" s="54">
        <f>Table3[[#This Row],[Residential Incentive Disbursements]]/'1.) CLM Reference'!$B$5</f>
        <v>4.0290283886273211E-4</v>
      </c>
      <c r="L787" s="53">
        <v>0</v>
      </c>
      <c r="M787" s="54">
        <f>Table3[[#This Row],[C&amp;I CLM $ Collected]]/'1.) CLM Reference'!$B$4</f>
        <v>0</v>
      </c>
      <c r="N787" s="53">
        <v>0</v>
      </c>
      <c r="O787" s="54">
        <f>Table3[[#This Row],[C&amp;I Incentive Disbursements]]/'1.) CLM Reference'!$B$5</f>
        <v>0</v>
      </c>
    </row>
    <row r="788" spans="1:15" s="1" customFormat="1" x14ac:dyDescent="0.35">
      <c r="A788" s="89" t="s">
        <v>70</v>
      </c>
      <c r="B788" s="100">
        <v>9001050600</v>
      </c>
      <c r="C788" s="89" t="s">
        <v>50</v>
      </c>
      <c r="D788" s="56">
        <f>Table3[[#This Row],[Residential CLM $ Collected]]+Table3[[#This Row],[C&amp;I CLM $ Collected]]</f>
        <v>95315.104069999987</v>
      </c>
      <c r="E788" s="57">
        <f>Table3[[#This Row],[CLM $ Collected ]]/'1.) CLM Reference'!$B$4</f>
        <v>9.038144328143941E-4</v>
      </c>
      <c r="F788" s="56">
        <f>Table3[[#This Row],[Residential Incentive Disbursements]]+Table3[[#This Row],[C&amp;I Incentive Disbursements]]</f>
        <v>62743.69</v>
      </c>
      <c r="G788" s="57">
        <f>Table3[[#This Row],[Incentive Disbursements]]/'1.) CLM Reference'!$B$5</f>
        <v>4.7842703377151116E-4</v>
      </c>
      <c r="H788" s="53">
        <v>95315.104069999987</v>
      </c>
      <c r="I788" s="54">
        <f>Table3[[#This Row],[Residential CLM $ Collected]]/'1.) CLM Reference'!$B$4</f>
        <v>9.038144328143941E-4</v>
      </c>
      <c r="J788" s="53">
        <v>62743.69</v>
      </c>
      <c r="K788" s="54">
        <f>Table3[[#This Row],[Residential Incentive Disbursements]]/'1.) CLM Reference'!$B$5</f>
        <v>4.7842703377151116E-4</v>
      </c>
      <c r="L788" s="53">
        <v>0</v>
      </c>
      <c r="M788" s="54">
        <f>Table3[[#This Row],[C&amp;I CLM $ Collected]]/'1.) CLM Reference'!$B$4</f>
        <v>0</v>
      </c>
      <c r="N788" s="53">
        <v>0</v>
      </c>
      <c r="O788" s="54">
        <f>Table3[[#This Row],[C&amp;I Incentive Disbursements]]/'1.) CLM Reference'!$B$5</f>
        <v>0</v>
      </c>
    </row>
    <row r="789" spans="1:15" s="1" customFormat="1" x14ac:dyDescent="0.35">
      <c r="A789" s="89" t="s">
        <v>70</v>
      </c>
      <c r="B789" s="100">
        <v>9001055200</v>
      </c>
      <c r="C789" s="89" t="s">
        <v>50</v>
      </c>
      <c r="D789" s="56">
        <f>Table3[[#This Row],[Residential CLM $ Collected]]+Table3[[#This Row],[C&amp;I CLM $ Collected]]</f>
        <v>2027.7693999999999</v>
      </c>
      <c r="E789" s="57">
        <f>Table3[[#This Row],[CLM $ Collected ]]/'1.) CLM Reference'!$B$4</f>
        <v>1.9228088433847989E-5</v>
      </c>
      <c r="F789" s="56">
        <f>Table3[[#This Row],[Residential Incentive Disbursements]]+Table3[[#This Row],[C&amp;I Incentive Disbursements]]</f>
        <v>0</v>
      </c>
      <c r="G789" s="57">
        <f>Table3[[#This Row],[Incentive Disbursements]]/'1.) CLM Reference'!$B$5</f>
        <v>0</v>
      </c>
      <c r="H789" s="53">
        <v>2027.7693999999999</v>
      </c>
      <c r="I789" s="54">
        <f>Table3[[#This Row],[Residential CLM $ Collected]]/'1.) CLM Reference'!$B$4</f>
        <v>1.9228088433847989E-5</v>
      </c>
      <c r="J789" s="53">
        <v>0</v>
      </c>
      <c r="K789" s="54">
        <f>Table3[[#This Row],[Residential Incentive Disbursements]]/'1.) CLM Reference'!$B$5</f>
        <v>0</v>
      </c>
      <c r="L789" s="53">
        <v>0</v>
      </c>
      <c r="M789" s="54">
        <f>Table3[[#This Row],[C&amp;I CLM $ Collected]]/'1.) CLM Reference'!$B$4</f>
        <v>0</v>
      </c>
      <c r="N789" s="53">
        <v>0</v>
      </c>
      <c r="O789" s="54">
        <f>Table3[[#This Row],[C&amp;I Incentive Disbursements]]/'1.) CLM Reference'!$B$5</f>
        <v>0</v>
      </c>
    </row>
    <row r="790" spans="1:15" s="1" customFormat="1" x14ac:dyDescent="0.35">
      <c r="A790" s="89" t="s">
        <v>70</v>
      </c>
      <c r="B790" s="100">
        <v>9001060400</v>
      </c>
      <c r="C790" s="89" t="s">
        <v>50</v>
      </c>
      <c r="D790" s="56">
        <f>Table3[[#This Row],[Residential CLM $ Collected]]+Table3[[#This Row],[C&amp;I CLM $ Collected]]</f>
        <v>3227.2336</v>
      </c>
      <c r="E790" s="57">
        <f>Table3[[#This Row],[CLM $ Collected ]]/'1.) CLM Reference'!$B$4</f>
        <v>3.060186876154932E-5</v>
      </c>
      <c r="F790" s="56">
        <f>Table3[[#This Row],[Residential Incentive Disbursements]]+Table3[[#This Row],[C&amp;I Incentive Disbursements]]</f>
        <v>4888.45</v>
      </c>
      <c r="G790" s="57">
        <f>Table3[[#This Row],[Incentive Disbursements]]/'1.) CLM Reference'!$B$5</f>
        <v>3.7274929689987053E-5</v>
      </c>
      <c r="H790" s="53">
        <v>3227.2336</v>
      </c>
      <c r="I790" s="54">
        <f>Table3[[#This Row],[Residential CLM $ Collected]]/'1.) CLM Reference'!$B$4</f>
        <v>3.060186876154932E-5</v>
      </c>
      <c r="J790" s="53">
        <v>4888.45</v>
      </c>
      <c r="K790" s="54">
        <f>Table3[[#This Row],[Residential Incentive Disbursements]]/'1.) CLM Reference'!$B$5</f>
        <v>3.7274929689987053E-5</v>
      </c>
      <c r="L790" s="53">
        <v>0</v>
      </c>
      <c r="M790" s="54">
        <f>Table3[[#This Row],[C&amp;I CLM $ Collected]]/'1.) CLM Reference'!$B$4</f>
        <v>0</v>
      </c>
      <c r="N790" s="53">
        <v>0</v>
      </c>
      <c r="O790" s="54">
        <f>Table3[[#This Row],[C&amp;I Incentive Disbursements]]/'1.) CLM Reference'!$B$5</f>
        <v>0</v>
      </c>
    </row>
    <row r="791" spans="1:15" s="1" customFormat="1" x14ac:dyDescent="0.35">
      <c r="A791" s="89" t="s">
        <v>71</v>
      </c>
      <c r="B791" s="100">
        <v>9003492100</v>
      </c>
      <c r="C791" s="89" t="s">
        <v>50</v>
      </c>
      <c r="D791" s="56">
        <f>Table3[[#This Row],[Residential CLM $ Collected]]+Table3[[#This Row],[C&amp;I CLM $ Collected]]</f>
        <v>42951.058489999996</v>
      </c>
      <c r="E791" s="57">
        <f>Table3[[#This Row],[CLM $ Collected ]]/'1.) CLM Reference'!$B$4</f>
        <v>4.0727843657819147E-4</v>
      </c>
      <c r="F791" s="56">
        <f>Table3[[#This Row],[Residential Incentive Disbursements]]+Table3[[#This Row],[C&amp;I Incentive Disbursements]]</f>
        <v>114201.74</v>
      </c>
      <c r="G791" s="57">
        <f>Table3[[#This Row],[Incentive Disbursements]]/'1.) CLM Reference'!$B$5</f>
        <v>8.7079991182771274E-4</v>
      </c>
      <c r="H791" s="53">
        <v>42951.058489999996</v>
      </c>
      <c r="I791" s="54">
        <f>Table3[[#This Row],[Residential CLM $ Collected]]/'1.) CLM Reference'!$B$4</f>
        <v>4.0727843657819147E-4</v>
      </c>
      <c r="J791" s="53">
        <v>114201.74</v>
      </c>
      <c r="K791" s="54">
        <f>Table3[[#This Row],[Residential Incentive Disbursements]]/'1.) CLM Reference'!$B$5</f>
        <v>8.7079991182771274E-4</v>
      </c>
      <c r="L791" s="53">
        <v>0</v>
      </c>
      <c r="M791" s="54">
        <f>Table3[[#This Row],[C&amp;I CLM $ Collected]]/'1.) CLM Reference'!$B$4</f>
        <v>0</v>
      </c>
      <c r="N791" s="53">
        <v>0</v>
      </c>
      <c r="O791" s="54">
        <f>Table3[[#This Row],[C&amp;I Incentive Disbursements]]/'1.) CLM Reference'!$B$5</f>
        <v>0</v>
      </c>
    </row>
    <row r="792" spans="1:15" s="1" customFormat="1" x14ac:dyDescent="0.35">
      <c r="A792" s="89" t="s">
        <v>71</v>
      </c>
      <c r="B792" s="100">
        <v>9003492200</v>
      </c>
      <c r="C792" s="89" t="s">
        <v>50</v>
      </c>
      <c r="D792" s="56">
        <f>Table3[[#This Row],[Residential CLM $ Collected]]+Table3[[#This Row],[C&amp;I CLM $ Collected]]</f>
        <v>44153.165800000002</v>
      </c>
      <c r="E792" s="57">
        <f>Table3[[#This Row],[CLM $ Collected ]]/'1.) CLM Reference'!$B$4</f>
        <v>4.186772798902837E-4</v>
      </c>
      <c r="F792" s="56">
        <f>Table3[[#This Row],[Residential Incentive Disbursements]]+Table3[[#This Row],[C&amp;I Incentive Disbursements]]</f>
        <v>30102.720000000001</v>
      </c>
      <c r="G792" s="57">
        <f>Table3[[#This Row],[Incentive Disbursements]]/'1.) CLM Reference'!$B$5</f>
        <v>2.2953630935723329E-4</v>
      </c>
      <c r="H792" s="53">
        <v>44153.165800000002</v>
      </c>
      <c r="I792" s="54">
        <f>Table3[[#This Row],[Residential CLM $ Collected]]/'1.) CLM Reference'!$B$4</f>
        <v>4.186772798902837E-4</v>
      </c>
      <c r="J792" s="53">
        <v>30102.720000000001</v>
      </c>
      <c r="K792" s="54">
        <f>Table3[[#This Row],[Residential Incentive Disbursements]]/'1.) CLM Reference'!$B$5</f>
        <v>2.2953630935723329E-4</v>
      </c>
      <c r="L792" s="53">
        <v>0</v>
      </c>
      <c r="M792" s="54">
        <f>Table3[[#This Row],[C&amp;I CLM $ Collected]]/'1.) CLM Reference'!$B$4</f>
        <v>0</v>
      </c>
      <c r="N792" s="53">
        <v>0</v>
      </c>
      <c r="O792" s="54">
        <f>Table3[[#This Row],[C&amp;I Incentive Disbursements]]/'1.) CLM Reference'!$B$5</f>
        <v>0</v>
      </c>
    </row>
    <row r="793" spans="1:15" s="1" customFormat="1" x14ac:dyDescent="0.35">
      <c r="A793" s="89" t="s">
        <v>71</v>
      </c>
      <c r="B793" s="100">
        <v>9003492300</v>
      </c>
      <c r="C793" s="89" t="s">
        <v>50</v>
      </c>
      <c r="D793" s="56">
        <f>Table3[[#This Row],[Residential CLM $ Collected]]+Table3[[#This Row],[C&amp;I CLM $ Collected]]</f>
        <v>305796.97418999998</v>
      </c>
      <c r="E793" s="57">
        <f>Table3[[#This Row],[CLM $ Collected ]]/'1.) CLM Reference'!$B$4</f>
        <v>2.8996843835045793E-3</v>
      </c>
      <c r="F793" s="56">
        <f>Table3[[#This Row],[Residential Incentive Disbursements]]+Table3[[#This Row],[C&amp;I Incentive Disbursements]]</f>
        <v>174819.53999999998</v>
      </c>
      <c r="G793" s="57">
        <f>Table3[[#This Row],[Incentive Disbursements]]/'1.) CLM Reference'!$B$5</f>
        <v>1.3330168175875539E-3</v>
      </c>
      <c r="H793" s="53">
        <v>172135.45269000001</v>
      </c>
      <c r="I793" s="54">
        <f>Table3[[#This Row],[Residential CLM $ Collected]]/'1.) CLM Reference'!$B$4</f>
        <v>1.6322544895508221E-3</v>
      </c>
      <c r="J793" s="53">
        <v>108647.03999999999</v>
      </c>
      <c r="K793" s="54">
        <f>Table3[[#This Row],[Residential Incentive Disbursements]]/'1.) CLM Reference'!$B$5</f>
        <v>8.2844475795501864E-4</v>
      </c>
      <c r="L793" s="53">
        <v>133661.5215</v>
      </c>
      <c r="M793" s="54">
        <f>Table3[[#This Row],[C&amp;I CLM $ Collected]]/'1.) CLM Reference'!$B$4</f>
        <v>1.2674298939537574E-3</v>
      </c>
      <c r="N793" s="53">
        <v>66172.5</v>
      </c>
      <c r="O793" s="54">
        <f>Table3[[#This Row],[C&amp;I Incentive Disbursements]]/'1.) CLM Reference'!$B$5</f>
        <v>5.0457205963253546E-4</v>
      </c>
    </row>
    <row r="794" spans="1:15" s="1" customFormat="1" x14ac:dyDescent="0.35">
      <c r="A794" s="89" t="s">
        <v>71</v>
      </c>
      <c r="B794" s="100">
        <v>9003492400</v>
      </c>
      <c r="C794" s="89" t="s">
        <v>50</v>
      </c>
      <c r="D794" s="56">
        <f>Table3[[#This Row],[Residential CLM $ Collected]]+Table3[[#This Row],[C&amp;I CLM $ Collected]]</f>
        <v>36871.464</v>
      </c>
      <c r="E794" s="57">
        <f>Table3[[#This Row],[CLM $ Collected ]]/'1.) CLM Reference'!$B$4</f>
        <v>3.4962938610151752E-4</v>
      </c>
      <c r="F794" s="56">
        <f>Table3[[#This Row],[Residential Incentive Disbursements]]+Table3[[#This Row],[C&amp;I Incentive Disbursements]]</f>
        <v>37503.56</v>
      </c>
      <c r="G794" s="57">
        <f>Table3[[#This Row],[Incentive Disbursements]]/'1.) CLM Reference'!$B$5</f>
        <v>2.8596846896750724E-4</v>
      </c>
      <c r="H794" s="53">
        <v>36871.464</v>
      </c>
      <c r="I794" s="54">
        <f>Table3[[#This Row],[Residential CLM $ Collected]]/'1.) CLM Reference'!$B$4</f>
        <v>3.4962938610151752E-4</v>
      </c>
      <c r="J794" s="53">
        <v>37503.56</v>
      </c>
      <c r="K794" s="54">
        <f>Table3[[#This Row],[Residential Incentive Disbursements]]/'1.) CLM Reference'!$B$5</f>
        <v>2.8596846896750724E-4</v>
      </c>
      <c r="L794" s="53">
        <v>0</v>
      </c>
      <c r="M794" s="54">
        <f>Table3[[#This Row],[C&amp;I CLM $ Collected]]/'1.) CLM Reference'!$B$4</f>
        <v>0</v>
      </c>
      <c r="N794" s="53">
        <v>0</v>
      </c>
      <c r="O794" s="54">
        <f>Table3[[#This Row],[C&amp;I Incentive Disbursements]]/'1.) CLM Reference'!$B$5</f>
        <v>0</v>
      </c>
    </row>
    <row r="795" spans="1:15" s="1" customFormat="1" x14ac:dyDescent="0.35">
      <c r="A795" s="89" t="s">
        <v>71</v>
      </c>
      <c r="B795" s="100">
        <v>9003492500</v>
      </c>
      <c r="C795" s="89" t="s">
        <v>50</v>
      </c>
      <c r="D795" s="56">
        <f>Table3[[#This Row],[Residential CLM $ Collected]]+Table3[[#This Row],[C&amp;I CLM $ Collected]]</f>
        <v>44277.002420000004</v>
      </c>
      <c r="E795" s="57">
        <f>Table3[[#This Row],[CLM $ Collected ]]/'1.) CLM Reference'!$B$4</f>
        <v>4.1985154629390378E-4</v>
      </c>
      <c r="F795" s="56">
        <f>Table3[[#This Row],[Residential Incentive Disbursements]]+Table3[[#This Row],[C&amp;I Incentive Disbursements]]</f>
        <v>21672.28</v>
      </c>
      <c r="G795" s="57">
        <f>Table3[[#This Row],[Incentive Disbursements]]/'1.) CLM Reference'!$B$5</f>
        <v>1.652533447660736E-4</v>
      </c>
      <c r="H795" s="53">
        <v>44277.002420000004</v>
      </c>
      <c r="I795" s="54">
        <f>Table3[[#This Row],[Residential CLM $ Collected]]/'1.) CLM Reference'!$B$4</f>
        <v>4.1985154629390378E-4</v>
      </c>
      <c r="J795" s="53">
        <v>21672.28</v>
      </c>
      <c r="K795" s="54">
        <f>Table3[[#This Row],[Residential Incentive Disbursements]]/'1.) CLM Reference'!$B$5</f>
        <v>1.652533447660736E-4</v>
      </c>
      <c r="L795" s="53">
        <v>0</v>
      </c>
      <c r="M795" s="54">
        <f>Table3[[#This Row],[C&amp;I CLM $ Collected]]/'1.) CLM Reference'!$B$4</f>
        <v>0</v>
      </c>
      <c r="N795" s="53">
        <v>0</v>
      </c>
      <c r="O795" s="54">
        <f>Table3[[#This Row],[C&amp;I Incentive Disbursements]]/'1.) CLM Reference'!$B$5</f>
        <v>0</v>
      </c>
    </row>
    <row r="796" spans="1:15" s="1" customFormat="1" x14ac:dyDescent="0.35">
      <c r="A796" s="89" t="s">
        <v>71</v>
      </c>
      <c r="B796" s="100">
        <v>9003492600</v>
      </c>
      <c r="C796" s="89" t="s">
        <v>50</v>
      </c>
      <c r="D796" s="56">
        <f>Table3[[#This Row],[Residential CLM $ Collected]]+Table3[[#This Row],[C&amp;I CLM $ Collected]]</f>
        <v>94337.711990000011</v>
      </c>
      <c r="E796" s="57">
        <f>Table3[[#This Row],[CLM $ Collected ]]/'1.) CLM Reference'!$B$4</f>
        <v>8.9454642563922804E-4</v>
      </c>
      <c r="F796" s="56">
        <f>Table3[[#This Row],[Residential Incentive Disbursements]]+Table3[[#This Row],[C&amp;I Incentive Disbursements]]</f>
        <v>77059.92</v>
      </c>
      <c r="G796" s="57">
        <f>Table3[[#This Row],[Incentive Disbursements]]/'1.) CLM Reference'!$B$5</f>
        <v>5.8758974724422409E-4</v>
      </c>
      <c r="H796" s="53">
        <v>94337.711990000011</v>
      </c>
      <c r="I796" s="54">
        <f>Table3[[#This Row],[Residential CLM $ Collected]]/'1.) CLM Reference'!$B$4</f>
        <v>8.9454642563922804E-4</v>
      </c>
      <c r="J796" s="53">
        <v>77059.92</v>
      </c>
      <c r="K796" s="54">
        <f>Table3[[#This Row],[Residential Incentive Disbursements]]/'1.) CLM Reference'!$B$5</f>
        <v>5.8758974724422409E-4</v>
      </c>
      <c r="L796" s="53">
        <v>0</v>
      </c>
      <c r="M796" s="54">
        <f>Table3[[#This Row],[C&amp;I CLM $ Collected]]/'1.) CLM Reference'!$B$4</f>
        <v>0</v>
      </c>
      <c r="N796" s="53">
        <v>0</v>
      </c>
      <c r="O796" s="54">
        <f>Table3[[#This Row],[C&amp;I Incentive Disbursements]]/'1.) CLM Reference'!$B$5</f>
        <v>0</v>
      </c>
    </row>
    <row r="797" spans="1:15" s="1" customFormat="1" x14ac:dyDescent="0.35">
      <c r="A797" s="89" t="s">
        <v>71</v>
      </c>
      <c r="B797" s="100">
        <v>9003494100</v>
      </c>
      <c r="C797" s="89" t="s">
        <v>50</v>
      </c>
      <c r="D797" s="56">
        <f>Table3[[#This Row],[Residential CLM $ Collected]]+Table3[[#This Row],[C&amp;I CLM $ Collected]]</f>
        <v>751.32270000000005</v>
      </c>
      <c r="E797" s="57">
        <f>Table3[[#This Row],[CLM $ Collected ]]/'1.) CLM Reference'!$B$4</f>
        <v>7.1243304677333842E-6</v>
      </c>
      <c r="F797" s="56">
        <f>Table3[[#This Row],[Residential Incentive Disbursements]]+Table3[[#This Row],[C&amp;I Incentive Disbursements]]</f>
        <v>0</v>
      </c>
      <c r="G797" s="57">
        <f>Table3[[#This Row],[Incentive Disbursements]]/'1.) CLM Reference'!$B$5</f>
        <v>0</v>
      </c>
      <c r="H797" s="53">
        <v>751.32270000000005</v>
      </c>
      <c r="I797" s="54">
        <f>Table3[[#This Row],[Residential CLM $ Collected]]/'1.) CLM Reference'!$B$4</f>
        <v>7.1243304677333842E-6</v>
      </c>
      <c r="J797" s="53">
        <v>0</v>
      </c>
      <c r="K797" s="54">
        <f>Table3[[#This Row],[Residential Incentive Disbursements]]/'1.) CLM Reference'!$B$5</f>
        <v>0</v>
      </c>
      <c r="L797" s="53">
        <v>0</v>
      </c>
      <c r="M797" s="54">
        <f>Table3[[#This Row],[C&amp;I CLM $ Collected]]/'1.) CLM Reference'!$B$4</f>
        <v>0</v>
      </c>
      <c r="N797" s="53">
        <v>0</v>
      </c>
      <c r="O797" s="54">
        <f>Table3[[#This Row],[C&amp;I Incentive Disbursements]]/'1.) CLM Reference'!$B$5</f>
        <v>0</v>
      </c>
    </row>
    <row r="798" spans="1:15" s="1" customFormat="1" x14ac:dyDescent="0.35">
      <c r="A798" s="89" t="s">
        <v>71</v>
      </c>
      <c r="B798" s="100">
        <v>9003502500</v>
      </c>
      <c r="C798" s="89" t="s">
        <v>50</v>
      </c>
      <c r="D798" s="56">
        <f>Table3[[#This Row],[Residential CLM $ Collected]]+Table3[[#This Row],[C&amp;I CLM $ Collected]]</f>
        <v>257.99869999999999</v>
      </c>
      <c r="E798" s="57">
        <f>Table3[[#This Row],[CLM $ Collected ]]/'1.) CLM Reference'!$B$4</f>
        <v>2.4464427855641854E-6</v>
      </c>
      <c r="F798" s="56">
        <f>Table3[[#This Row],[Residential Incentive Disbursements]]+Table3[[#This Row],[C&amp;I Incentive Disbursements]]</f>
        <v>0</v>
      </c>
      <c r="G798" s="57">
        <f>Table3[[#This Row],[Incentive Disbursements]]/'1.) CLM Reference'!$B$5</f>
        <v>0</v>
      </c>
      <c r="H798" s="53">
        <v>257.99869999999999</v>
      </c>
      <c r="I798" s="54">
        <f>Table3[[#This Row],[Residential CLM $ Collected]]/'1.) CLM Reference'!$B$4</f>
        <v>2.4464427855641854E-6</v>
      </c>
      <c r="J798" s="53">
        <v>0</v>
      </c>
      <c r="K798" s="54">
        <f>Table3[[#This Row],[Residential Incentive Disbursements]]/'1.) CLM Reference'!$B$5</f>
        <v>0</v>
      </c>
      <c r="L798" s="53">
        <v>0</v>
      </c>
      <c r="M798" s="54">
        <f>Table3[[#This Row],[C&amp;I CLM $ Collected]]/'1.) CLM Reference'!$B$4</f>
        <v>0</v>
      </c>
      <c r="N798" s="53">
        <v>0</v>
      </c>
      <c r="O798" s="54">
        <f>Table3[[#This Row],[C&amp;I Incentive Disbursements]]/'1.) CLM Reference'!$B$5</f>
        <v>0</v>
      </c>
    </row>
    <row r="799" spans="1:15" s="1" customFormat="1" x14ac:dyDescent="0.35">
      <c r="A799" s="89" t="s">
        <v>72</v>
      </c>
      <c r="B799" s="100">
        <v>9013840100</v>
      </c>
      <c r="C799" s="89" t="s">
        <v>50</v>
      </c>
      <c r="D799" s="56">
        <f>Table3[[#This Row],[Residential CLM $ Collected]]+Table3[[#This Row],[C&amp;I CLM $ Collected]]</f>
        <v>130169.35891999998</v>
      </c>
      <c r="E799" s="57">
        <f>Table3[[#This Row],[CLM $ Collected ]]/'1.) CLM Reference'!$B$4</f>
        <v>1.2343158668293639E-3</v>
      </c>
      <c r="F799" s="56">
        <f>Table3[[#This Row],[Residential Incentive Disbursements]]+Table3[[#This Row],[C&amp;I Incentive Disbursements]]</f>
        <v>352333.4</v>
      </c>
      <c r="G799" s="57">
        <f>Table3[[#This Row],[Incentive Disbursements]]/'1.) CLM Reference'!$B$5</f>
        <v>2.6865780998954853E-3</v>
      </c>
      <c r="H799" s="53">
        <v>106976.07131999999</v>
      </c>
      <c r="I799" s="54">
        <f>Table3[[#This Row],[Residential CLM $ Collected]]/'1.) CLM Reference'!$B$4</f>
        <v>1.0143882039282126E-3</v>
      </c>
      <c r="J799" s="53">
        <v>272039.40000000002</v>
      </c>
      <c r="K799" s="54">
        <f>Table3[[#This Row],[Residential Incentive Disbursements]]/'1.) CLM Reference'!$B$5</f>
        <v>2.0743281628954504E-3</v>
      </c>
      <c r="L799" s="53">
        <v>23193.2876</v>
      </c>
      <c r="M799" s="54">
        <f>Table3[[#This Row],[C&amp;I CLM $ Collected]]/'1.) CLM Reference'!$B$4</f>
        <v>2.1992766290115137E-4</v>
      </c>
      <c r="N799" s="53">
        <v>80294</v>
      </c>
      <c r="O799" s="54">
        <f>Table3[[#This Row],[C&amp;I Incentive Disbursements]]/'1.) CLM Reference'!$B$5</f>
        <v>6.1224993700003489E-4</v>
      </c>
    </row>
    <row r="800" spans="1:15" s="1" customFormat="1" x14ac:dyDescent="0.35">
      <c r="A800" s="89" t="s">
        <v>72</v>
      </c>
      <c r="B800" s="100">
        <v>9013890201</v>
      </c>
      <c r="C800" s="89" t="s">
        <v>50</v>
      </c>
      <c r="D800" s="56">
        <f>Table3[[#This Row],[Residential CLM $ Collected]]+Table3[[#This Row],[C&amp;I CLM $ Collected]]</f>
        <v>248.6919</v>
      </c>
      <c r="E800" s="57">
        <f>Table3[[#This Row],[CLM $ Collected ]]/'1.) CLM Reference'!$B$4</f>
        <v>2.3581921326861331E-6</v>
      </c>
      <c r="F800" s="56">
        <f>Table3[[#This Row],[Residential Incentive Disbursements]]+Table3[[#This Row],[C&amp;I Incentive Disbursements]]</f>
        <v>0</v>
      </c>
      <c r="G800" s="57">
        <f>Table3[[#This Row],[Incentive Disbursements]]/'1.) CLM Reference'!$B$5</f>
        <v>0</v>
      </c>
      <c r="H800" s="53">
        <v>248.6919</v>
      </c>
      <c r="I800" s="54">
        <f>Table3[[#This Row],[Residential CLM $ Collected]]/'1.) CLM Reference'!$B$4</f>
        <v>2.3581921326861331E-6</v>
      </c>
      <c r="J800" s="53">
        <v>0</v>
      </c>
      <c r="K800" s="54">
        <f>Table3[[#This Row],[Residential Incentive Disbursements]]/'1.) CLM Reference'!$B$5</f>
        <v>0</v>
      </c>
      <c r="L800" s="53">
        <v>0</v>
      </c>
      <c r="M800" s="54">
        <f>Table3[[#This Row],[C&amp;I CLM $ Collected]]/'1.) CLM Reference'!$B$4</f>
        <v>0</v>
      </c>
      <c r="N800" s="53">
        <v>0</v>
      </c>
      <c r="O800" s="54">
        <f>Table3[[#This Row],[C&amp;I Incentive Disbursements]]/'1.) CLM Reference'!$B$5</f>
        <v>0</v>
      </c>
    </row>
    <row r="801" spans="1:15" s="1" customFormat="1" x14ac:dyDescent="0.35">
      <c r="A801" s="89" t="s">
        <v>72</v>
      </c>
      <c r="B801" s="100">
        <v>9015830100</v>
      </c>
      <c r="C801" s="89" t="s">
        <v>50</v>
      </c>
      <c r="D801" s="56">
        <f>Table3[[#This Row],[Residential CLM $ Collected]]+Table3[[#This Row],[C&amp;I CLM $ Collected]]</f>
        <v>430.8476</v>
      </c>
      <c r="E801" s="57">
        <f>Table3[[#This Row],[CLM $ Collected ]]/'1.) CLM Reference'!$B$4</f>
        <v>4.0854624565846419E-6</v>
      </c>
      <c r="F801" s="56">
        <f>Table3[[#This Row],[Residential Incentive Disbursements]]+Table3[[#This Row],[C&amp;I Incentive Disbursements]]</f>
        <v>0</v>
      </c>
      <c r="G801" s="57">
        <f>Table3[[#This Row],[Incentive Disbursements]]/'1.) CLM Reference'!$B$5</f>
        <v>0</v>
      </c>
      <c r="H801" s="53">
        <v>430.8476</v>
      </c>
      <c r="I801" s="54">
        <f>Table3[[#This Row],[Residential CLM $ Collected]]/'1.) CLM Reference'!$B$4</f>
        <v>4.0854624565846419E-6</v>
      </c>
      <c r="J801" s="53">
        <v>0</v>
      </c>
      <c r="K801" s="54">
        <f>Table3[[#This Row],[Residential Incentive Disbursements]]/'1.) CLM Reference'!$B$5</f>
        <v>0</v>
      </c>
      <c r="L801" s="53">
        <v>0</v>
      </c>
      <c r="M801" s="54">
        <f>Table3[[#This Row],[C&amp;I CLM $ Collected]]/'1.) CLM Reference'!$B$4</f>
        <v>0</v>
      </c>
      <c r="N801" s="53">
        <v>0</v>
      </c>
      <c r="O801" s="54">
        <f>Table3[[#This Row],[C&amp;I Incentive Disbursements]]/'1.) CLM Reference'!$B$5</f>
        <v>0</v>
      </c>
    </row>
    <row r="802" spans="1:15" s="1" customFormat="1" x14ac:dyDescent="0.35">
      <c r="A802" s="89" t="s">
        <v>73</v>
      </c>
      <c r="B802" s="100">
        <v>9001042900</v>
      </c>
      <c r="C802" s="89" t="s">
        <v>50</v>
      </c>
      <c r="D802" s="56">
        <f>Table3[[#This Row],[Residential CLM $ Collected]]+Table3[[#This Row],[C&amp;I CLM $ Collected]]</f>
        <v>335.20909999999998</v>
      </c>
      <c r="E802" s="57">
        <f>Table3[[#This Row],[CLM $ Collected ]]/'1.) CLM Reference'!$B$4</f>
        <v>3.1785814593269794E-6</v>
      </c>
      <c r="F802" s="56">
        <f>Table3[[#This Row],[Residential Incentive Disbursements]]+Table3[[#This Row],[C&amp;I Incentive Disbursements]]</f>
        <v>38318.03</v>
      </c>
      <c r="G802" s="57">
        <f>Table3[[#This Row],[Incentive Disbursements]]/'1.) CLM Reference'!$B$5</f>
        <v>2.9217888576313854E-4</v>
      </c>
      <c r="H802" s="53">
        <v>335.20909999999998</v>
      </c>
      <c r="I802" s="54">
        <f>Table3[[#This Row],[Residential CLM $ Collected]]/'1.) CLM Reference'!$B$4</f>
        <v>3.1785814593269794E-6</v>
      </c>
      <c r="J802" s="53">
        <v>38318.03</v>
      </c>
      <c r="K802" s="54">
        <f>Table3[[#This Row],[Residential Incentive Disbursements]]/'1.) CLM Reference'!$B$5</f>
        <v>2.9217888576313854E-4</v>
      </c>
      <c r="L802" s="53">
        <v>0</v>
      </c>
      <c r="M802" s="54">
        <f>Table3[[#This Row],[C&amp;I CLM $ Collected]]/'1.) CLM Reference'!$B$4</f>
        <v>0</v>
      </c>
      <c r="N802" s="53">
        <v>0</v>
      </c>
      <c r="O802" s="54">
        <f>Table3[[#This Row],[C&amp;I Incentive Disbursements]]/'1.) CLM Reference'!$B$5</f>
        <v>0</v>
      </c>
    </row>
    <row r="803" spans="1:15" s="1" customFormat="1" x14ac:dyDescent="0.35">
      <c r="A803" s="89" t="s">
        <v>73</v>
      </c>
      <c r="B803" s="100">
        <v>9001045101</v>
      </c>
      <c r="C803" s="89" t="s">
        <v>50</v>
      </c>
      <c r="D803" s="56">
        <f>Table3[[#This Row],[Residential CLM $ Collected]]+Table3[[#This Row],[C&amp;I CLM $ Collected]]</f>
        <v>87675.122799999997</v>
      </c>
      <c r="E803" s="57">
        <f>Table3[[#This Row],[CLM $ Collected ]]/'1.) CLM Reference'!$B$4</f>
        <v>8.3136919545530276E-4</v>
      </c>
      <c r="F803" s="56">
        <f>Table3[[#This Row],[Residential Incentive Disbursements]]+Table3[[#This Row],[C&amp;I Incentive Disbursements]]</f>
        <v>128588.38</v>
      </c>
      <c r="G803" s="57">
        <f>Table3[[#This Row],[Incentive Disbursements]]/'1.) CLM Reference'!$B$5</f>
        <v>9.8049950872962539E-4</v>
      </c>
      <c r="H803" s="53">
        <v>87675.122799999997</v>
      </c>
      <c r="I803" s="54">
        <f>Table3[[#This Row],[Residential CLM $ Collected]]/'1.) CLM Reference'!$B$4</f>
        <v>8.3136919545530276E-4</v>
      </c>
      <c r="J803" s="53">
        <v>128588.38</v>
      </c>
      <c r="K803" s="54">
        <f>Table3[[#This Row],[Residential Incentive Disbursements]]/'1.) CLM Reference'!$B$5</f>
        <v>9.8049950872962539E-4</v>
      </c>
      <c r="L803" s="53">
        <v>0</v>
      </c>
      <c r="M803" s="54">
        <f>Table3[[#This Row],[C&amp;I CLM $ Collected]]/'1.) CLM Reference'!$B$4</f>
        <v>0</v>
      </c>
      <c r="N803" s="53">
        <v>0</v>
      </c>
      <c r="O803" s="54">
        <f>Table3[[#This Row],[C&amp;I Incentive Disbursements]]/'1.) CLM Reference'!$B$5</f>
        <v>0</v>
      </c>
    </row>
    <row r="804" spans="1:15" s="1" customFormat="1" x14ac:dyDescent="0.35">
      <c r="A804" s="89" t="s">
        <v>73</v>
      </c>
      <c r="B804" s="100">
        <v>9001045102</v>
      </c>
      <c r="C804" s="89" t="s">
        <v>50</v>
      </c>
      <c r="D804" s="56">
        <f>Table3[[#This Row],[Residential CLM $ Collected]]+Table3[[#This Row],[C&amp;I CLM $ Collected]]</f>
        <v>328802.00738000002</v>
      </c>
      <c r="E804" s="57">
        <f>Table3[[#This Row],[CLM $ Collected ]]/'1.) CLM Reference'!$B$4</f>
        <v>3.1178269457707466E-3</v>
      </c>
      <c r="F804" s="56">
        <f>Table3[[#This Row],[Residential Incentive Disbursements]]+Table3[[#This Row],[C&amp;I Incentive Disbursements]]</f>
        <v>332501.28000000003</v>
      </c>
      <c r="G804" s="57">
        <f>Table3[[#This Row],[Incentive Disbursements]]/'1.) CLM Reference'!$B$5</f>
        <v>2.5353561627572542E-3</v>
      </c>
      <c r="H804" s="53">
        <v>232094.88958000002</v>
      </c>
      <c r="I804" s="54">
        <f>Table3[[#This Row],[Residential CLM $ Collected]]/'1.) CLM Reference'!$B$4</f>
        <v>2.2008129040158239E-3</v>
      </c>
      <c r="J804" s="53">
        <v>293156.40000000002</v>
      </c>
      <c r="K804" s="54">
        <f>Table3[[#This Row],[Residential Incentive Disbursements]]/'1.) CLM Reference'!$B$5</f>
        <v>2.2353474410436273E-3</v>
      </c>
      <c r="L804" s="53">
        <v>96707.117800000007</v>
      </c>
      <c r="M804" s="54">
        <f>Table3[[#This Row],[C&amp;I CLM $ Collected]]/'1.) CLM Reference'!$B$4</f>
        <v>9.1701404175492294E-4</v>
      </c>
      <c r="N804" s="53">
        <v>39344.879999999997</v>
      </c>
      <c r="O804" s="54">
        <f>Table3[[#This Row],[C&amp;I Incentive Disbursements]]/'1.) CLM Reference'!$B$5</f>
        <v>3.0000872171362652E-4</v>
      </c>
    </row>
    <row r="805" spans="1:15" s="1" customFormat="1" x14ac:dyDescent="0.35">
      <c r="A805" s="89" t="s">
        <v>73</v>
      </c>
      <c r="B805" s="100">
        <v>9001045200</v>
      </c>
      <c r="C805" s="89" t="s">
        <v>50</v>
      </c>
      <c r="D805" s="56">
        <f>Table3[[#This Row],[Residential CLM $ Collected]]+Table3[[#This Row],[C&amp;I CLM $ Collected]]</f>
        <v>59042.068900000006</v>
      </c>
      <c r="E805" s="57">
        <f>Table3[[#This Row],[CLM $ Collected ]]/'1.) CLM Reference'!$B$4</f>
        <v>5.5985957876992631E-4</v>
      </c>
      <c r="F805" s="56">
        <f>Table3[[#This Row],[Residential Incentive Disbursements]]+Table3[[#This Row],[C&amp;I Incentive Disbursements]]</f>
        <v>45249.63</v>
      </c>
      <c r="G805" s="57">
        <f>Table3[[#This Row],[Incentive Disbursements]]/'1.) CLM Reference'!$B$5</f>
        <v>3.4503304252839423E-4</v>
      </c>
      <c r="H805" s="53">
        <v>59040.675000000003</v>
      </c>
      <c r="I805" s="54">
        <f>Table3[[#This Row],[Residential CLM $ Collected]]/'1.) CLM Reference'!$B$4</f>
        <v>5.59846361274649E-4</v>
      </c>
      <c r="J805" s="53">
        <v>45249.63</v>
      </c>
      <c r="K805" s="54">
        <f>Table3[[#This Row],[Residential Incentive Disbursements]]/'1.) CLM Reference'!$B$5</f>
        <v>3.4503304252839423E-4</v>
      </c>
      <c r="L805" s="53">
        <v>1.3938999999999999</v>
      </c>
      <c r="M805" s="54">
        <f>Table3[[#This Row],[C&amp;I CLM $ Collected]]/'1.) CLM Reference'!$B$4</f>
        <v>1.3217495277293714E-8</v>
      </c>
      <c r="N805" s="53">
        <v>0</v>
      </c>
      <c r="O805" s="54">
        <f>Table3[[#This Row],[C&amp;I Incentive Disbursements]]/'1.) CLM Reference'!$B$5</f>
        <v>0</v>
      </c>
    </row>
    <row r="806" spans="1:15" s="1" customFormat="1" x14ac:dyDescent="0.35">
      <c r="A806" s="89" t="s">
        <v>73</v>
      </c>
      <c r="B806" s="100">
        <v>9001045300</v>
      </c>
      <c r="C806" s="89" t="s">
        <v>50</v>
      </c>
      <c r="D806" s="56">
        <f>Table3[[#This Row],[Residential CLM $ Collected]]+Table3[[#This Row],[C&amp;I CLM $ Collected]]</f>
        <v>43164.503799999999</v>
      </c>
      <c r="E806" s="57">
        <f>Table3[[#This Row],[CLM $ Collected ]]/'1.) CLM Reference'!$B$4</f>
        <v>4.0930240700425181E-4</v>
      </c>
      <c r="F806" s="56">
        <f>Table3[[#This Row],[Residential Incentive Disbursements]]+Table3[[#This Row],[C&amp;I Incentive Disbursements]]</f>
        <v>49681.279999999999</v>
      </c>
      <c r="G806" s="57">
        <f>Table3[[#This Row],[Incentive Disbursements]]/'1.) CLM Reference'!$B$5</f>
        <v>3.7882482564178009E-4</v>
      </c>
      <c r="H806" s="53">
        <v>43164.503799999999</v>
      </c>
      <c r="I806" s="54">
        <f>Table3[[#This Row],[Residential CLM $ Collected]]/'1.) CLM Reference'!$B$4</f>
        <v>4.0930240700425181E-4</v>
      </c>
      <c r="J806" s="53">
        <v>49681.279999999999</v>
      </c>
      <c r="K806" s="54">
        <f>Table3[[#This Row],[Residential Incentive Disbursements]]/'1.) CLM Reference'!$B$5</f>
        <v>3.7882482564178009E-4</v>
      </c>
      <c r="L806" s="53">
        <v>0</v>
      </c>
      <c r="M806" s="54">
        <f>Table3[[#This Row],[C&amp;I CLM $ Collected]]/'1.) CLM Reference'!$B$4</f>
        <v>0</v>
      </c>
      <c r="N806" s="53">
        <v>0</v>
      </c>
      <c r="O806" s="54">
        <f>Table3[[#This Row],[C&amp;I Incentive Disbursements]]/'1.) CLM Reference'!$B$5</f>
        <v>0</v>
      </c>
    </row>
    <row r="807" spans="1:15" s="1" customFormat="1" x14ac:dyDescent="0.35">
      <c r="A807" s="89" t="s">
        <v>73</v>
      </c>
      <c r="B807" s="100">
        <v>9001045400</v>
      </c>
      <c r="C807" s="89" t="s">
        <v>50</v>
      </c>
      <c r="D807" s="56">
        <f>Table3[[#This Row],[Residential CLM $ Collected]]+Table3[[#This Row],[C&amp;I CLM $ Collected]]</f>
        <v>60846.443299999999</v>
      </c>
      <c r="E807" s="57">
        <f>Table3[[#This Row],[CLM $ Collected ]]/'1.) CLM Reference'!$B$4</f>
        <v>5.7696934999488473E-4</v>
      </c>
      <c r="F807" s="56">
        <f>Table3[[#This Row],[Residential Incentive Disbursements]]+Table3[[#This Row],[C&amp;I Incentive Disbursements]]</f>
        <v>90410.13</v>
      </c>
      <c r="G807" s="57">
        <f>Table3[[#This Row],[Incentive Disbursements]]/'1.) CLM Reference'!$B$5</f>
        <v>6.893864597188453E-4</v>
      </c>
      <c r="H807" s="53">
        <v>60846.443299999999</v>
      </c>
      <c r="I807" s="54">
        <f>Table3[[#This Row],[Residential CLM $ Collected]]/'1.) CLM Reference'!$B$4</f>
        <v>5.7696934999488473E-4</v>
      </c>
      <c r="J807" s="53">
        <v>90410.13</v>
      </c>
      <c r="K807" s="54">
        <f>Table3[[#This Row],[Residential Incentive Disbursements]]/'1.) CLM Reference'!$B$5</f>
        <v>6.893864597188453E-4</v>
      </c>
      <c r="L807" s="53">
        <v>0</v>
      </c>
      <c r="M807" s="54">
        <f>Table3[[#This Row],[C&amp;I CLM $ Collected]]/'1.) CLM Reference'!$B$4</f>
        <v>0</v>
      </c>
      <c r="N807" s="53">
        <v>0</v>
      </c>
      <c r="O807" s="54">
        <f>Table3[[#This Row],[C&amp;I Incentive Disbursements]]/'1.) CLM Reference'!$B$5</f>
        <v>0</v>
      </c>
    </row>
    <row r="808" spans="1:15" s="1" customFormat="1" x14ac:dyDescent="0.35">
      <c r="A808" s="89" t="s">
        <v>73</v>
      </c>
      <c r="B808" s="100">
        <v>9001055100</v>
      </c>
      <c r="C808" s="89" t="s">
        <v>50</v>
      </c>
      <c r="D808" s="56">
        <f>Table3[[#This Row],[Residential CLM $ Collected]]+Table3[[#This Row],[C&amp;I CLM $ Collected]]</f>
        <v>360.41590000000002</v>
      </c>
      <c r="E808" s="57">
        <f>Table3[[#This Row],[CLM $ Collected ]]/'1.) CLM Reference'!$B$4</f>
        <v>3.4176020203110443E-6</v>
      </c>
      <c r="F808" s="56">
        <f>Table3[[#This Row],[Residential Incentive Disbursements]]+Table3[[#This Row],[C&amp;I Incentive Disbursements]]</f>
        <v>0</v>
      </c>
      <c r="G808" s="57">
        <f>Table3[[#This Row],[Incentive Disbursements]]/'1.) CLM Reference'!$B$5</f>
        <v>0</v>
      </c>
      <c r="H808" s="53">
        <v>360.41590000000002</v>
      </c>
      <c r="I808" s="54">
        <f>Table3[[#This Row],[Residential CLM $ Collected]]/'1.) CLM Reference'!$B$4</f>
        <v>3.4176020203110443E-6</v>
      </c>
      <c r="J808" s="53">
        <v>0</v>
      </c>
      <c r="K808" s="54">
        <f>Table3[[#This Row],[Residential Incentive Disbursements]]/'1.) CLM Reference'!$B$5</f>
        <v>0</v>
      </c>
      <c r="L808" s="53">
        <v>0</v>
      </c>
      <c r="M808" s="54">
        <f>Table3[[#This Row],[C&amp;I CLM $ Collected]]/'1.) CLM Reference'!$B$4</f>
        <v>0</v>
      </c>
      <c r="N808" s="53">
        <v>0</v>
      </c>
      <c r="O808" s="54">
        <f>Table3[[#This Row],[C&amp;I Incentive Disbursements]]/'1.) CLM Reference'!$B$5</f>
        <v>0</v>
      </c>
    </row>
    <row r="809" spans="1:15" s="1" customFormat="1" x14ac:dyDescent="0.35">
      <c r="A809" s="89" t="s">
        <v>73</v>
      </c>
      <c r="B809" s="100">
        <v>9001240100</v>
      </c>
      <c r="C809" s="89" t="s">
        <v>50</v>
      </c>
      <c r="D809" s="56">
        <f>Table3[[#This Row],[Residential CLM $ Collected]]+Table3[[#This Row],[C&amp;I CLM $ Collected]]</f>
        <v>364.0994</v>
      </c>
      <c r="E809" s="57">
        <f>Table3[[#This Row],[CLM $ Collected ]]/'1.) CLM Reference'!$B$4</f>
        <v>3.4525303823556034E-6</v>
      </c>
      <c r="F809" s="56">
        <f>Table3[[#This Row],[Residential Incentive Disbursements]]+Table3[[#This Row],[C&amp;I Incentive Disbursements]]</f>
        <v>0</v>
      </c>
      <c r="G809" s="57">
        <f>Table3[[#This Row],[Incentive Disbursements]]/'1.) CLM Reference'!$B$5</f>
        <v>0</v>
      </c>
      <c r="H809" s="53">
        <v>364.0994</v>
      </c>
      <c r="I809" s="54">
        <f>Table3[[#This Row],[Residential CLM $ Collected]]/'1.) CLM Reference'!$B$4</f>
        <v>3.4525303823556034E-6</v>
      </c>
      <c r="J809" s="53">
        <v>0</v>
      </c>
      <c r="K809" s="54">
        <f>Table3[[#This Row],[Residential Incentive Disbursements]]/'1.) CLM Reference'!$B$5</f>
        <v>0</v>
      </c>
      <c r="L809" s="53">
        <v>0</v>
      </c>
      <c r="M809" s="54">
        <f>Table3[[#This Row],[C&amp;I CLM $ Collected]]/'1.) CLM Reference'!$B$4</f>
        <v>0</v>
      </c>
      <c r="N809" s="53">
        <v>0</v>
      </c>
      <c r="O809" s="54">
        <f>Table3[[#This Row],[C&amp;I Incentive Disbursements]]/'1.) CLM Reference'!$B$5</f>
        <v>0</v>
      </c>
    </row>
    <row r="810" spans="1:15" s="1" customFormat="1" x14ac:dyDescent="0.35">
      <c r="A810" s="89" t="s">
        <v>73</v>
      </c>
      <c r="B810" s="100">
        <v>9001245400</v>
      </c>
      <c r="C810" s="89" t="s">
        <v>50</v>
      </c>
      <c r="D810" s="56">
        <f>Table3[[#This Row],[Residential CLM $ Collected]]+Table3[[#This Row],[C&amp;I CLM $ Collected]]</f>
        <v>136.90430000000001</v>
      </c>
      <c r="E810" s="57">
        <f>Table3[[#This Row],[CLM $ Collected ]]/'1.) CLM Reference'!$B$4</f>
        <v>1.2981791654287984E-6</v>
      </c>
      <c r="F810" s="56">
        <f>Table3[[#This Row],[Residential Incentive Disbursements]]+Table3[[#This Row],[C&amp;I Incentive Disbursements]]</f>
        <v>0</v>
      </c>
      <c r="G810" s="57">
        <f>Table3[[#This Row],[Incentive Disbursements]]/'1.) CLM Reference'!$B$5</f>
        <v>0</v>
      </c>
      <c r="H810" s="53">
        <v>136.90430000000001</v>
      </c>
      <c r="I810" s="54">
        <f>Table3[[#This Row],[Residential CLM $ Collected]]/'1.) CLM Reference'!$B$4</f>
        <v>1.2981791654287984E-6</v>
      </c>
      <c r="J810" s="53">
        <v>0</v>
      </c>
      <c r="K810" s="54">
        <f>Table3[[#This Row],[Residential Incentive Disbursements]]/'1.) CLM Reference'!$B$5</f>
        <v>0</v>
      </c>
      <c r="L810" s="53">
        <v>0</v>
      </c>
      <c r="M810" s="54">
        <f>Table3[[#This Row],[C&amp;I CLM $ Collected]]/'1.) CLM Reference'!$B$4</f>
        <v>0</v>
      </c>
      <c r="N810" s="53">
        <v>0</v>
      </c>
      <c r="O810" s="54">
        <f>Table3[[#This Row],[C&amp;I Incentive Disbursements]]/'1.) CLM Reference'!$B$5</f>
        <v>0</v>
      </c>
    </row>
    <row r="811" spans="1:15" s="1" customFormat="1" x14ac:dyDescent="0.35">
      <c r="A811" s="92" t="s">
        <v>74</v>
      </c>
      <c r="B811" s="100">
        <v>9005320100</v>
      </c>
      <c r="C811" s="89" t="s">
        <v>50</v>
      </c>
      <c r="D811" s="56">
        <f>Table3[[#This Row],[Residential CLM $ Collected]]+Table3[[#This Row],[C&amp;I CLM $ Collected]]</f>
        <v>0.82679999999999998</v>
      </c>
      <c r="E811" s="57">
        <f>Table3[[#This Row],[CLM $ Collected ]]/'1.) CLM Reference'!$B$4</f>
        <v>7.8400352215126225E-9</v>
      </c>
      <c r="F811" s="56">
        <f>Table3[[#This Row],[Residential Incentive Disbursements]]+Table3[[#This Row],[C&amp;I Incentive Disbursements]]</f>
        <v>13818.99</v>
      </c>
      <c r="G811" s="57">
        <f>Table3[[#This Row],[Incentive Disbursements]]/'1.) CLM Reference'!$B$5</f>
        <v>1.0537120777273659E-4</v>
      </c>
      <c r="H811" s="53">
        <v>0.82679999999999998</v>
      </c>
      <c r="I811" s="54">
        <f>Table3[[#This Row],[Residential CLM $ Collected]]/'1.) CLM Reference'!$B$4</f>
        <v>7.8400352215126225E-9</v>
      </c>
      <c r="J811" s="53">
        <v>13818.99</v>
      </c>
      <c r="K811" s="54">
        <f>Table3[[#This Row],[Residential Incentive Disbursements]]/'1.) CLM Reference'!$B$5</f>
        <v>1.0537120777273659E-4</v>
      </c>
      <c r="L811" s="53">
        <v>0</v>
      </c>
      <c r="M811" s="54">
        <f>Table3[[#This Row],[C&amp;I CLM $ Collected]]/'1.) CLM Reference'!$B$4</f>
        <v>0</v>
      </c>
      <c r="N811" s="53">
        <v>0</v>
      </c>
      <c r="O811" s="54">
        <f>Table3[[#This Row],[C&amp;I Incentive Disbursements]]/'1.) CLM Reference'!$B$5</f>
        <v>0</v>
      </c>
    </row>
    <row r="812" spans="1:15" s="1" customFormat="1" x14ac:dyDescent="0.35">
      <c r="A812" s="92" t="s">
        <v>74</v>
      </c>
      <c r="B812" s="100">
        <v>9005320200</v>
      </c>
      <c r="C812" s="89" t="s">
        <v>50</v>
      </c>
      <c r="D812" s="56">
        <f>Table3[[#This Row],[Residential CLM $ Collected]]+Table3[[#This Row],[C&amp;I CLM $ Collected]]</f>
        <v>246606.48196999999</v>
      </c>
      <c r="E812" s="57">
        <f>Table3[[#This Row],[CLM $ Collected ]]/'1.) CLM Reference'!$B$4</f>
        <v>2.3384173977964652E-3</v>
      </c>
      <c r="F812" s="56">
        <f>Table3[[#This Row],[Residential Incentive Disbursements]]+Table3[[#This Row],[C&amp;I Incentive Disbursements]]</f>
        <v>286960.58999999997</v>
      </c>
      <c r="G812" s="57">
        <f>Table3[[#This Row],[Incentive Disbursements]]/'1.) CLM Reference'!$B$5</f>
        <v>2.1881037580515706E-3</v>
      </c>
      <c r="H812" s="53">
        <v>198441.82037</v>
      </c>
      <c r="I812" s="54">
        <f>Table3[[#This Row],[Residential CLM $ Collected]]/'1.) CLM Reference'!$B$4</f>
        <v>1.8817015736839393E-3</v>
      </c>
      <c r="J812" s="53">
        <v>260576.46</v>
      </c>
      <c r="K812" s="54">
        <f>Table3[[#This Row],[Residential Incentive Disbursements]]/'1.) CLM Reference'!$B$5</f>
        <v>1.9869220766021382E-3</v>
      </c>
      <c r="L812" s="53">
        <v>48164.661599999999</v>
      </c>
      <c r="M812" s="54">
        <f>Table3[[#This Row],[C&amp;I CLM $ Collected]]/'1.) CLM Reference'!$B$4</f>
        <v>4.56715824112526E-4</v>
      </c>
      <c r="N812" s="53">
        <v>26384.13</v>
      </c>
      <c r="O812" s="54">
        <f>Table3[[#This Row],[C&amp;I Incentive Disbursements]]/'1.) CLM Reference'!$B$5</f>
        <v>2.0118168144943246E-4</v>
      </c>
    </row>
    <row r="813" spans="1:15" s="1" customFormat="1" x14ac:dyDescent="0.35">
      <c r="A813" s="89" t="s">
        <v>75</v>
      </c>
      <c r="B813" s="100">
        <v>9015800400</v>
      </c>
      <c r="C813" s="89" t="s">
        <v>50</v>
      </c>
      <c r="D813" s="56">
        <f>Table3[[#This Row],[Residential CLM $ Collected]]+Table3[[#This Row],[C&amp;I CLM $ Collected]]</f>
        <v>102.8942</v>
      </c>
      <c r="E813" s="57">
        <f>Table3[[#This Row],[CLM $ Collected ]]/'1.) CLM Reference'!$B$4</f>
        <v>9.7568233199003879E-7</v>
      </c>
      <c r="F813" s="56">
        <f>Table3[[#This Row],[Residential Incentive Disbursements]]+Table3[[#This Row],[C&amp;I Incentive Disbursements]]</f>
        <v>28374.03</v>
      </c>
      <c r="G813" s="57">
        <f>Table3[[#This Row],[Incentive Disbursements]]/'1.) CLM Reference'!$B$5</f>
        <v>2.1635487184518267E-4</v>
      </c>
      <c r="H813" s="53">
        <v>102.8942</v>
      </c>
      <c r="I813" s="54">
        <f>Table3[[#This Row],[Residential CLM $ Collected]]/'1.) CLM Reference'!$B$4</f>
        <v>9.7568233199003879E-7</v>
      </c>
      <c r="J813" s="53">
        <v>28374.03</v>
      </c>
      <c r="K813" s="54">
        <f>Table3[[#This Row],[Residential Incentive Disbursements]]/'1.) CLM Reference'!$B$5</f>
        <v>2.1635487184518267E-4</v>
      </c>
      <c r="L813" s="53">
        <v>0</v>
      </c>
      <c r="M813" s="54">
        <f>Table3[[#This Row],[C&amp;I CLM $ Collected]]/'1.) CLM Reference'!$B$4</f>
        <v>0</v>
      </c>
      <c r="N813" s="53">
        <v>0</v>
      </c>
      <c r="O813" s="54">
        <f>Table3[[#This Row],[C&amp;I Incentive Disbursements]]/'1.) CLM Reference'!$B$5</f>
        <v>0</v>
      </c>
    </row>
    <row r="814" spans="1:15" s="1" customFormat="1" x14ac:dyDescent="0.35">
      <c r="A814" s="89" t="s">
        <v>75</v>
      </c>
      <c r="B814" s="100">
        <v>9015800500</v>
      </c>
      <c r="C814" s="89" t="s">
        <v>50</v>
      </c>
      <c r="D814" s="56">
        <f>Table3[[#This Row],[Residential CLM $ Collected]]+Table3[[#This Row],[C&amp;I CLM $ Collected]]</f>
        <v>482690.33493000001</v>
      </c>
      <c r="E814" s="57">
        <f>Table3[[#This Row],[CLM $ Collected ]]/'1.) CLM Reference'!$B$4</f>
        <v>4.5770551849720906E-3</v>
      </c>
      <c r="F814" s="56">
        <f>Table3[[#This Row],[Residential Incentive Disbursements]]+Table3[[#This Row],[C&amp;I Incentive Disbursements]]</f>
        <v>402457.37</v>
      </c>
      <c r="G814" s="57">
        <f>Table3[[#This Row],[Incentive Disbursements]]/'1.) CLM Reference'!$B$5</f>
        <v>3.0687784819251715E-3</v>
      </c>
      <c r="H814" s="53">
        <v>325360.00983</v>
      </c>
      <c r="I814" s="54">
        <f>Table3[[#This Row],[Residential CLM $ Collected]]/'1.) CLM Reference'!$B$4</f>
        <v>3.0851886027320912E-3</v>
      </c>
      <c r="J814" s="53">
        <v>263212.23</v>
      </c>
      <c r="K814" s="54">
        <f>Table3[[#This Row],[Residential Incentive Disbursements]]/'1.) CLM Reference'!$B$5</f>
        <v>2.007020091602594E-3</v>
      </c>
      <c r="L814" s="53">
        <v>157330.32509999999</v>
      </c>
      <c r="M814" s="54">
        <f>Table3[[#This Row],[C&amp;I CLM $ Collected]]/'1.) CLM Reference'!$B$4</f>
        <v>1.4918665822399992E-3</v>
      </c>
      <c r="N814" s="53">
        <v>139245.14000000001</v>
      </c>
      <c r="O814" s="54">
        <f>Table3[[#This Row],[C&amp;I Incentive Disbursements]]/'1.) CLM Reference'!$B$5</f>
        <v>1.0617583903225775E-3</v>
      </c>
    </row>
    <row r="815" spans="1:15" s="1" customFormat="1" x14ac:dyDescent="0.35">
      <c r="A815" s="89" t="s">
        <v>75</v>
      </c>
      <c r="B815" s="100">
        <v>9015800700</v>
      </c>
      <c r="C815" s="89" t="s">
        <v>50</v>
      </c>
      <c r="D815" s="56">
        <f>Table3[[#This Row],[Residential CLM $ Collected]]+Table3[[#This Row],[C&amp;I CLM $ Collected]]</f>
        <v>27.220800000000001</v>
      </c>
      <c r="E815" s="57">
        <f>Table3[[#This Row],[CLM $ Collected ]]/'1.) CLM Reference'!$B$4</f>
        <v>2.5811808267749249E-7</v>
      </c>
      <c r="F815" s="56">
        <f>Table3[[#This Row],[Residential Incentive Disbursements]]+Table3[[#This Row],[C&amp;I Incentive Disbursements]]</f>
        <v>0</v>
      </c>
      <c r="G815" s="57">
        <f>Table3[[#This Row],[Incentive Disbursements]]/'1.) CLM Reference'!$B$5</f>
        <v>0</v>
      </c>
      <c r="H815" s="53">
        <v>27.220800000000001</v>
      </c>
      <c r="I815" s="54">
        <f>Table3[[#This Row],[Residential CLM $ Collected]]/'1.) CLM Reference'!$B$4</f>
        <v>2.5811808267749249E-7</v>
      </c>
      <c r="J815" s="53">
        <v>0</v>
      </c>
      <c r="K815" s="54">
        <f>Table3[[#This Row],[Residential Incentive Disbursements]]/'1.) CLM Reference'!$B$5</f>
        <v>0</v>
      </c>
      <c r="L815" s="53">
        <v>0</v>
      </c>
      <c r="M815" s="54">
        <f>Table3[[#This Row],[C&amp;I CLM $ Collected]]/'1.) CLM Reference'!$B$4</f>
        <v>0</v>
      </c>
      <c r="N815" s="53">
        <v>0</v>
      </c>
      <c r="O815" s="54">
        <f>Table3[[#This Row],[C&amp;I Incentive Disbursements]]/'1.) CLM Reference'!$B$5</f>
        <v>0</v>
      </c>
    </row>
    <row r="816" spans="1:15" s="1" customFormat="1" x14ac:dyDescent="0.35">
      <c r="A816" s="89" t="s">
        <v>75</v>
      </c>
      <c r="B816" s="100">
        <v>9015825000</v>
      </c>
      <c r="C816" s="89" t="s">
        <v>50</v>
      </c>
      <c r="D816" s="56">
        <f>Table3[[#This Row],[Residential CLM $ Collected]]+Table3[[#This Row],[C&amp;I CLM $ Collected]]</f>
        <v>444.27249999999998</v>
      </c>
      <c r="E816" s="57">
        <f>Table3[[#This Row],[CLM $ Collected ]]/'1.) CLM Reference'!$B$4</f>
        <v>4.2127625156621513E-6</v>
      </c>
      <c r="F816" s="56">
        <f>Table3[[#This Row],[Residential Incentive Disbursements]]+Table3[[#This Row],[C&amp;I Incentive Disbursements]]</f>
        <v>3123.46</v>
      </c>
      <c r="G816" s="57">
        <f>Table3[[#This Row],[Incentive Disbursements]]/'1.) CLM Reference'!$B$5</f>
        <v>2.3816700976687286E-5</v>
      </c>
      <c r="H816" s="53">
        <v>444.27249999999998</v>
      </c>
      <c r="I816" s="54">
        <f>Table3[[#This Row],[Residential CLM $ Collected]]/'1.) CLM Reference'!$B$4</f>
        <v>4.2127625156621513E-6</v>
      </c>
      <c r="J816" s="53">
        <v>3123.46</v>
      </c>
      <c r="K816" s="54">
        <f>Table3[[#This Row],[Residential Incentive Disbursements]]/'1.) CLM Reference'!$B$5</f>
        <v>2.3816700976687286E-5</v>
      </c>
      <c r="L816" s="53">
        <v>0</v>
      </c>
      <c r="M816" s="54">
        <f>Table3[[#This Row],[C&amp;I CLM $ Collected]]/'1.) CLM Reference'!$B$4</f>
        <v>0</v>
      </c>
      <c r="N816" s="53">
        <v>0</v>
      </c>
      <c r="O816" s="54">
        <f>Table3[[#This Row],[C&amp;I Incentive Disbursements]]/'1.) CLM Reference'!$B$5</f>
        <v>0</v>
      </c>
    </row>
    <row r="817" spans="1:15" s="1" customFormat="1" x14ac:dyDescent="0.35">
      <c r="A817" s="89" t="s">
        <v>76</v>
      </c>
      <c r="B817" s="100">
        <v>9003470100</v>
      </c>
      <c r="C817" s="89" t="s">
        <v>50</v>
      </c>
      <c r="D817" s="56">
        <f>Table3[[#This Row],[Residential CLM $ Collected]]+Table3[[#This Row],[C&amp;I CLM $ Collected]]</f>
        <v>123.65430000000001</v>
      </c>
      <c r="E817" s="57">
        <f>Table3[[#This Row],[CLM $ Collected ]]/'1.) CLM Reference'!$B$4</f>
        <v>1.1725375753404552E-6</v>
      </c>
      <c r="F817" s="56">
        <f>Table3[[#This Row],[Residential Incentive Disbursements]]+Table3[[#This Row],[C&amp;I Incentive Disbursements]]</f>
        <v>61182.46</v>
      </c>
      <c r="G817" s="57">
        <f>Table3[[#This Row],[Incentive Disbursements]]/'1.) CLM Reference'!$B$5</f>
        <v>4.6652249583414889E-4</v>
      </c>
      <c r="H817" s="53">
        <v>123.65430000000001</v>
      </c>
      <c r="I817" s="54">
        <f>Table3[[#This Row],[Residential CLM $ Collected]]/'1.) CLM Reference'!$B$4</f>
        <v>1.1725375753404552E-6</v>
      </c>
      <c r="J817" s="53">
        <v>61182.46</v>
      </c>
      <c r="K817" s="54">
        <f>Table3[[#This Row],[Residential Incentive Disbursements]]/'1.) CLM Reference'!$B$5</f>
        <v>4.6652249583414889E-4</v>
      </c>
      <c r="L817" s="53">
        <v>0</v>
      </c>
      <c r="M817" s="54">
        <f>Table3[[#This Row],[C&amp;I CLM $ Collected]]/'1.) CLM Reference'!$B$4</f>
        <v>0</v>
      </c>
      <c r="N817" s="53">
        <v>0</v>
      </c>
      <c r="O817" s="54">
        <f>Table3[[#This Row],[C&amp;I Incentive Disbursements]]/'1.) CLM Reference'!$B$5</f>
        <v>0</v>
      </c>
    </row>
    <row r="818" spans="1:15" s="1" customFormat="1" x14ac:dyDescent="0.35">
      <c r="A818" s="89" t="s">
        <v>76</v>
      </c>
      <c r="B818" s="100">
        <v>9003473100</v>
      </c>
      <c r="C818" s="89" t="s">
        <v>50</v>
      </c>
      <c r="D818" s="93">
        <f>Table3[[#This Row],[Residential CLM $ Collected]]+Table3[[#This Row],[C&amp;I CLM $ Collected]]</f>
        <v>73018.260060000001</v>
      </c>
      <c r="E818" s="90">
        <f>Table3[[#This Row],[CLM $ Collected ]]/'1.) CLM Reference'!$B$4</f>
        <v>6.9238719240925057E-4</v>
      </c>
      <c r="F818" s="93">
        <f>Table3[[#This Row],[Residential Incentive Disbursements]]+Table3[[#This Row],[C&amp;I Incentive Disbursements]]</f>
        <v>179635.83</v>
      </c>
      <c r="G818" s="90">
        <f>Table3[[#This Row],[Incentive Disbursements]]/'1.) CLM Reference'!$B$5</f>
        <v>1.3697415199199064E-3</v>
      </c>
      <c r="H818" s="93">
        <v>73018.260060000001</v>
      </c>
      <c r="I818" s="90">
        <f>Table3[[#This Row],[Residential CLM $ Collected]]/'1.) CLM Reference'!$B$4</f>
        <v>6.9238719240925057E-4</v>
      </c>
      <c r="J818" s="93">
        <v>179635.83</v>
      </c>
      <c r="K818" s="90">
        <f>Table3[[#This Row],[Residential Incentive Disbursements]]/'1.) CLM Reference'!$B$5</f>
        <v>1.3697415199199064E-3</v>
      </c>
      <c r="L818" s="93">
        <v>0</v>
      </c>
      <c r="M818" s="90">
        <f>Table3[[#This Row],[C&amp;I CLM $ Collected]]/'1.) CLM Reference'!$B$4</f>
        <v>0</v>
      </c>
      <c r="N818" s="93">
        <v>0</v>
      </c>
      <c r="O818" s="94">
        <f>Table3[[#This Row],[C&amp;I Incentive Disbursements]]/'1.) CLM Reference'!$B$5</f>
        <v>0</v>
      </c>
    </row>
    <row r="819" spans="1:15" s="1" customFormat="1" x14ac:dyDescent="0.35">
      <c r="A819" s="89" t="s">
        <v>76</v>
      </c>
      <c r="B819" s="100">
        <v>9003473400</v>
      </c>
      <c r="C819" s="89" t="s">
        <v>50</v>
      </c>
      <c r="D819" s="93">
        <f>Table3[[#This Row],[Residential CLM $ Collected]]+Table3[[#This Row],[C&amp;I CLM $ Collected]]</f>
        <v>25118.31597</v>
      </c>
      <c r="E819" s="90">
        <f>Table3[[#This Row],[CLM $ Collected ]]/'1.) CLM Reference'!$B$4</f>
        <v>2.3818152141979074E-4</v>
      </c>
      <c r="F819" s="93">
        <f>Table3[[#This Row],[Residential Incentive Disbursements]]+Table3[[#This Row],[C&amp;I Incentive Disbursements]]</f>
        <v>66563.820000000007</v>
      </c>
      <c r="G819" s="90">
        <f>Table3[[#This Row],[Incentive Disbursements]]/'1.) CLM Reference'!$B$5</f>
        <v>5.075559145326134E-4</v>
      </c>
      <c r="H819" s="93">
        <v>25117.865470000001</v>
      </c>
      <c r="I819" s="90">
        <f>Table3[[#This Row],[Residential CLM $ Collected]]/'1.) CLM Reference'!$B$4</f>
        <v>2.3817724960572775E-4</v>
      </c>
      <c r="J819" s="93">
        <v>66563.820000000007</v>
      </c>
      <c r="K819" s="90">
        <f>Table3[[#This Row],[Residential Incentive Disbursements]]/'1.) CLM Reference'!$B$5</f>
        <v>5.075559145326134E-4</v>
      </c>
      <c r="L819" s="93">
        <v>0.45050000000000001</v>
      </c>
      <c r="M819" s="90">
        <f>Table3[[#This Row],[C&amp;I CLM $ Collected]]/'1.) CLM Reference'!$B$4</f>
        <v>4.2718140630036726E-9</v>
      </c>
      <c r="N819" s="93">
        <v>0</v>
      </c>
      <c r="O819" s="94">
        <f>Table3[[#This Row],[C&amp;I Incentive Disbursements]]/'1.) CLM Reference'!$B$5</f>
        <v>0</v>
      </c>
    </row>
    <row r="820" spans="1:15" s="1" customFormat="1" x14ac:dyDescent="0.35">
      <c r="A820" s="89" t="s">
        <v>76</v>
      </c>
      <c r="B820" s="100">
        <v>9003473501</v>
      </c>
      <c r="C820" s="89" t="s">
        <v>50</v>
      </c>
      <c r="D820" s="93">
        <f>Table3[[#This Row],[Residential CLM $ Collected]]+Table3[[#This Row],[C&amp;I CLM $ Collected]]</f>
        <v>62696.180399999997</v>
      </c>
      <c r="E820" s="90">
        <f>Table3[[#This Row],[CLM $ Collected ]]/'1.) CLM Reference'!$B$4</f>
        <v>5.945092677676697E-4</v>
      </c>
      <c r="F820" s="93">
        <f>Table3[[#This Row],[Residential Incentive Disbursements]]+Table3[[#This Row],[C&amp;I Incentive Disbursements]]</f>
        <v>32711.3</v>
      </c>
      <c r="G820" s="90">
        <f>Table3[[#This Row],[Incentive Disbursements]]/'1.) CLM Reference'!$B$5</f>
        <v>2.4942699783532068E-4</v>
      </c>
      <c r="H820" s="93">
        <v>62696.180399999997</v>
      </c>
      <c r="I820" s="90">
        <f>Table3[[#This Row],[Residential CLM $ Collected]]/'1.) CLM Reference'!$B$4</f>
        <v>5.945092677676697E-4</v>
      </c>
      <c r="J820" s="93">
        <v>32711.3</v>
      </c>
      <c r="K820" s="90">
        <f>Table3[[#This Row],[Residential Incentive Disbursements]]/'1.) CLM Reference'!$B$5</f>
        <v>2.4942699783532068E-4</v>
      </c>
      <c r="L820" s="93">
        <v>0</v>
      </c>
      <c r="M820" s="90">
        <f>Table3[[#This Row],[C&amp;I CLM $ Collected]]/'1.) CLM Reference'!$B$4</f>
        <v>0</v>
      </c>
      <c r="N820" s="93">
        <v>0</v>
      </c>
      <c r="O820" s="94">
        <f>Table3[[#This Row],[C&amp;I Incentive Disbursements]]/'1.) CLM Reference'!$B$5</f>
        <v>0</v>
      </c>
    </row>
    <row r="821" spans="1:15" s="1" customFormat="1" x14ac:dyDescent="0.35">
      <c r="A821" s="89" t="s">
        <v>76</v>
      </c>
      <c r="B821" s="100">
        <v>9003473502</v>
      </c>
      <c r="C821" s="89" t="s">
        <v>50</v>
      </c>
      <c r="D821" s="93">
        <f>Table3[[#This Row],[Residential CLM $ Collected]]+Table3[[#This Row],[C&amp;I CLM $ Collected]]</f>
        <v>39452.145830000001</v>
      </c>
      <c r="E821" s="90">
        <f>Table3[[#This Row],[CLM $ Collected ]]/'1.) CLM Reference'!$B$4</f>
        <v>3.7410040260214361E-4</v>
      </c>
      <c r="F821" s="93">
        <f>Table3[[#This Row],[Residential Incentive Disbursements]]+Table3[[#This Row],[C&amp;I Incentive Disbursements]]</f>
        <v>65864.929999999993</v>
      </c>
      <c r="G821" s="90">
        <f>Table3[[#This Row],[Incentive Disbursements]]/'1.) CLM Reference'!$B$5</f>
        <v>5.02226807021841E-4</v>
      </c>
      <c r="H821" s="93">
        <v>39452.145830000001</v>
      </c>
      <c r="I821" s="90">
        <f>Table3[[#This Row],[Residential CLM $ Collected]]/'1.) CLM Reference'!$B$4</f>
        <v>3.7410040260214361E-4</v>
      </c>
      <c r="J821" s="93">
        <v>65864.929999999993</v>
      </c>
      <c r="K821" s="90">
        <f>Table3[[#This Row],[Residential Incentive Disbursements]]/'1.) CLM Reference'!$B$5</f>
        <v>5.02226807021841E-4</v>
      </c>
      <c r="L821" s="93">
        <v>0</v>
      </c>
      <c r="M821" s="90">
        <f>Table3[[#This Row],[C&amp;I CLM $ Collected]]/'1.) CLM Reference'!$B$4</f>
        <v>0</v>
      </c>
      <c r="N821" s="93">
        <v>0</v>
      </c>
      <c r="O821" s="94">
        <f>Table3[[#This Row],[C&amp;I Incentive Disbursements]]/'1.) CLM Reference'!$B$5</f>
        <v>0</v>
      </c>
    </row>
    <row r="822" spans="1:15" s="1" customFormat="1" x14ac:dyDescent="0.35">
      <c r="A822" s="89" t="s">
        <v>76</v>
      </c>
      <c r="B822" s="100">
        <v>9003473601</v>
      </c>
      <c r="C822" s="89" t="s">
        <v>50</v>
      </c>
      <c r="D822" s="93">
        <f>Table3[[#This Row],[Residential CLM $ Collected]]+Table3[[#This Row],[C&amp;I CLM $ Collected]]</f>
        <v>40266.903700000003</v>
      </c>
      <c r="E822" s="90">
        <f>Table3[[#This Row],[CLM $ Collected ]]/'1.) CLM Reference'!$B$4</f>
        <v>3.8182624972092036E-4</v>
      </c>
      <c r="F822" s="93">
        <f>Table3[[#This Row],[Residential Incentive Disbursements]]+Table3[[#This Row],[C&amp;I Incentive Disbursements]]</f>
        <v>50411.51</v>
      </c>
      <c r="G822" s="90">
        <f>Table3[[#This Row],[Incentive Disbursements]]/'1.) CLM Reference'!$B$5</f>
        <v>3.8439290384806622E-4</v>
      </c>
      <c r="H822" s="93">
        <v>40266.903700000003</v>
      </c>
      <c r="I822" s="90">
        <f>Table3[[#This Row],[Residential CLM $ Collected]]/'1.) CLM Reference'!$B$4</f>
        <v>3.8182624972092036E-4</v>
      </c>
      <c r="J822" s="93">
        <v>50411.51</v>
      </c>
      <c r="K822" s="90">
        <f>Table3[[#This Row],[Residential Incentive Disbursements]]/'1.) CLM Reference'!$B$5</f>
        <v>3.8439290384806622E-4</v>
      </c>
      <c r="L822" s="93">
        <v>0</v>
      </c>
      <c r="M822" s="90">
        <f>Table3[[#This Row],[C&amp;I CLM $ Collected]]/'1.) CLM Reference'!$B$4</f>
        <v>0</v>
      </c>
      <c r="N822" s="93">
        <v>0</v>
      </c>
      <c r="O822" s="94">
        <f>Table3[[#This Row],[C&amp;I Incentive Disbursements]]/'1.) CLM Reference'!$B$5</f>
        <v>0</v>
      </c>
    </row>
    <row r="823" spans="1:15" s="1" customFormat="1" x14ac:dyDescent="0.35">
      <c r="A823" s="89" t="s">
        <v>76</v>
      </c>
      <c r="B823" s="100">
        <v>9003473602</v>
      </c>
      <c r="C823" s="89" t="s">
        <v>50</v>
      </c>
      <c r="D823" s="93">
        <f>Table3[[#This Row],[Residential CLM $ Collected]]+Table3[[#This Row],[C&amp;I CLM $ Collected]]</f>
        <v>336401.53480999998</v>
      </c>
      <c r="E823" s="90">
        <f>Table3[[#This Row],[CLM $ Collected ]]/'1.) CLM Reference'!$B$4</f>
        <v>3.1898885842783073E-3</v>
      </c>
      <c r="F823" s="93">
        <f>Table3[[#This Row],[Residential Incentive Disbursements]]+Table3[[#This Row],[C&amp;I Incentive Disbursements]]</f>
        <v>566553.53</v>
      </c>
      <c r="G823" s="90">
        <f>Table3[[#This Row],[Incentive Disbursements]]/'1.) CLM Reference'!$B$5</f>
        <v>4.3200284336270128E-3</v>
      </c>
      <c r="H823" s="93">
        <v>149091.28800999999</v>
      </c>
      <c r="I823" s="90">
        <f>Table3[[#This Row],[Residential CLM $ Collected]]/'1.) CLM Reference'!$B$4</f>
        <v>1.4137408674638153E-3</v>
      </c>
      <c r="J823" s="93">
        <v>329646.39</v>
      </c>
      <c r="K823" s="90">
        <f>Table3[[#This Row],[Residential Incentive Disbursements]]/'1.) CLM Reference'!$B$5</f>
        <v>2.5135873354147124E-3</v>
      </c>
      <c r="L823" s="93">
        <v>187310.24679999999</v>
      </c>
      <c r="M823" s="90">
        <f>Table3[[#This Row],[C&amp;I CLM $ Collected]]/'1.) CLM Reference'!$B$4</f>
        <v>1.7761477168144919E-3</v>
      </c>
      <c r="N823" s="93">
        <v>236907.14</v>
      </c>
      <c r="O823" s="94">
        <f>Table3[[#This Row],[C&amp;I Incentive Disbursements]]/'1.) CLM Reference'!$B$5</f>
        <v>1.8064410982123003E-3</v>
      </c>
    </row>
    <row r="824" spans="1:15" s="1" customFormat="1" x14ac:dyDescent="0.35">
      <c r="A824" s="89" t="s">
        <v>76</v>
      </c>
      <c r="B824" s="100">
        <v>9003473700</v>
      </c>
      <c r="C824" s="89" t="s">
        <v>50</v>
      </c>
      <c r="D824" s="93">
        <f>Table3[[#This Row],[Residential CLM $ Collected]]+Table3[[#This Row],[C&amp;I CLM $ Collected]]</f>
        <v>60105.937899999997</v>
      </c>
      <c r="E824" s="90">
        <f>Table3[[#This Row],[CLM $ Collected ]]/'1.) CLM Reference'!$B$4</f>
        <v>5.6994759332129944E-4</v>
      </c>
      <c r="F824" s="93">
        <f>Table3[[#This Row],[Residential Incentive Disbursements]]+Table3[[#This Row],[C&amp;I Incentive Disbursements]]</f>
        <v>149430.89000000001</v>
      </c>
      <c r="G824" s="90">
        <f>Table3[[#This Row],[Incentive Disbursements]]/'1.) CLM Reference'!$B$5</f>
        <v>1.1394257726400371E-3</v>
      </c>
      <c r="H824" s="93">
        <v>60105.937899999997</v>
      </c>
      <c r="I824" s="90">
        <f>Table3[[#This Row],[Residential CLM $ Collected]]/'1.) CLM Reference'!$B$4</f>
        <v>5.6994759332129944E-4</v>
      </c>
      <c r="J824" s="93">
        <v>149430.89000000001</v>
      </c>
      <c r="K824" s="90">
        <f>Table3[[#This Row],[Residential Incentive Disbursements]]/'1.) CLM Reference'!$B$5</f>
        <v>1.1394257726400371E-3</v>
      </c>
      <c r="L824" s="93">
        <v>0</v>
      </c>
      <c r="M824" s="90">
        <f>Table3[[#This Row],[C&amp;I CLM $ Collected]]/'1.) CLM Reference'!$B$4</f>
        <v>0</v>
      </c>
      <c r="N824" s="93">
        <v>0</v>
      </c>
      <c r="O824" s="94">
        <f>Table3[[#This Row],[C&amp;I Incentive Disbursements]]/'1.) CLM Reference'!$B$5</f>
        <v>0</v>
      </c>
    </row>
    <row r="825" spans="1:15" s="1" customFormat="1" x14ac:dyDescent="0.35">
      <c r="A825" s="89" t="s">
        <v>76</v>
      </c>
      <c r="B825" s="100">
        <v>9003473800</v>
      </c>
      <c r="C825" s="89" t="s">
        <v>50</v>
      </c>
      <c r="D825" s="93">
        <f>Table3[[#This Row],[Residential CLM $ Collected]]+Table3[[#This Row],[C&amp;I CLM $ Collected]]</f>
        <v>16744.724600000001</v>
      </c>
      <c r="E825" s="90">
        <f>Table3[[#This Row],[CLM $ Collected ]]/'1.) CLM Reference'!$B$4</f>
        <v>1.5877991127059612E-4</v>
      </c>
      <c r="F825" s="93">
        <f>Table3[[#This Row],[Residential Incentive Disbursements]]+Table3[[#This Row],[C&amp;I Incentive Disbursements]]</f>
        <v>21991.52</v>
      </c>
      <c r="G825" s="90">
        <f>Table3[[#This Row],[Incentive Disbursements]]/'1.) CLM Reference'!$B$5</f>
        <v>1.676875823166738E-4</v>
      </c>
      <c r="H825" s="93">
        <v>16744.724600000001</v>
      </c>
      <c r="I825" s="90">
        <f>Table3[[#This Row],[Residential CLM $ Collected]]/'1.) CLM Reference'!$B$4</f>
        <v>1.5877991127059612E-4</v>
      </c>
      <c r="J825" s="93">
        <v>21991.52</v>
      </c>
      <c r="K825" s="90">
        <f>Table3[[#This Row],[Residential Incentive Disbursements]]/'1.) CLM Reference'!$B$5</f>
        <v>1.676875823166738E-4</v>
      </c>
      <c r="L825" s="93">
        <v>0</v>
      </c>
      <c r="M825" s="90">
        <f>Table3[[#This Row],[C&amp;I CLM $ Collected]]/'1.) CLM Reference'!$B$4</f>
        <v>0</v>
      </c>
      <c r="N825" s="93">
        <v>0</v>
      </c>
      <c r="O825" s="94">
        <f>Table3[[#This Row],[C&amp;I Incentive Disbursements]]/'1.) CLM Reference'!$B$5</f>
        <v>0</v>
      </c>
    </row>
    <row r="826" spans="1:15" s="1" customFormat="1" x14ac:dyDescent="0.35">
      <c r="A826" s="89" t="s">
        <v>76</v>
      </c>
      <c r="B826" s="100">
        <v>9003524400</v>
      </c>
      <c r="C826" s="89" t="s">
        <v>50</v>
      </c>
      <c r="D826" s="93">
        <f>Table3[[#This Row],[Residential CLM $ Collected]]+Table3[[#This Row],[C&amp;I CLM $ Collected]]</f>
        <v>246.1267</v>
      </c>
      <c r="E826" s="90">
        <f>Table3[[#This Row],[CLM $ Collected ]]/'1.) CLM Reference'!$B$4</f>
        <v>2.33386792084503E-6</v>
      </c>
      <c r="F826" s="93">
        <f>Table3[[#This Row],[Residential Incentive Disbursements]]+Table3[[#This Row],[C&amp;I Incentive Disbursements]]</f>
        <v>63.05</v>
      </c>
      <c r="G826" s="90">
        <f>Table3[[#This Row],[Incentive Disbursements]]/'1.) CLM Reference'!$B$5</f>
        <v>4.8076267875373243E-7</v>
      </c>
      <c r="H826" s="93">
        <v>246.1267</v>
      </c>
      <c r="I826" s="90">
        <f>Table3[[#This Row],[Residential CLM $ Collected]]/'1.) CLM Reference'!$B$4</f>
        <v>2.33386792084503E-6</v>
      </c>
      <c r="J826" s="93">
        <v>63.05</v>
      </c>
      <c r="K826" s="90">
        <f>Table3[[#This Row],[Residential Incentive Disbursements]]/'1.) CLM Reference'!$B$5</f>
        <v>4.8076267875373243E-7</v>
      </c>
      <c r="L826" s="93">
        <v>0</v>
      </c>
      <c r="M826" s="90">
        <f>Table3[[#This Row],[C&amp;I CLM $ Collected]]/'1.) CLM Reference'!$B$4</f>
        <v>0</v>
      </c>
      <c r="N826" s="93">
        <v>0</v>
      </c>
      <c r="O826" s="94">
        <f>Table3[[#This Row],[C&amp;I Incentive Disbursements]]/'1.) CLM Reference'!$B$5</f>
        <v>0</v>
      </c>
    </row>
    <row r="827" spans="1:15" s="1" customFormat="1" x14ac:dyDescent="0.35">
      <c r="A827" s="89" t="s">
        <v>77</v>
      </c>
      <c r="B827" s="100">
        <v>9003476100</v>
      </c>
      <c r="C827" s="89" t="s">
        <v>50</v>
      </c>
      <c r="D827" s="93">
        <f>Table3[[#This Row],[Residential CLM $ Collected]]+Table3[[#This Row],[C&amp;I CLM $ Collected]]</f>
        <v>56274.834490000001</v>
      </c>
      <c r="E827" s="90">
        <f>Table3[[#This Row],[CLM $ Collected ]]/'1.) CLM Reference'!$B$4</f>
        <v>5.3361959904014674E-4</v>
      </c>
      <c r="F827" s="93">
        <f>Table3[[#This Row],[Residential Incentive Disbursements]]+Table3[[#This Row],[C&amp;I Incentive Disbursements]]</f>
        <v>63820.39</v>
      </c>
      <c r="G827" s="90">
        <f>Table3[[#This Row],[Incentive Disbursements]]/'1.) CLM Reference'!$B$5</f>
        <v>4.8663698105484411E-4</v>
      </c>
      <c r="H827" s="93">
        <v>56274.834490000001</v>
      </c>
      <c r="I827" s="90">
        <f>Table3[[#This Row],[Residential CLM $ Collected]]/'1.) CLM Reference'!$B$4</f>
        <v>5.3361959904014674E-4</v>
      </c>
      <c r="J827" s="93">
        <v>63820.39</v>
      </c>
      <c r="K827" s="90">
        <f>Table3[[#This Row],[Residential Incentive Disbursements]]/'1.) CLM Reference'!$B$5</f>
        <v>4.8663698105484411E-4</v>
      </c>
      <c r="L827" s="93">
        <v>0</v>
      </c>
      <c r="M827" s="90">
        <f>Table3[[#This Row],[C&amp;I CLM $ Collected]]/'1.) CLM Reference'!$B$4</f>
        <v>0</v>
      </c>
      <c r="N827" s="93">
        <v>0</v>
      </c>
      <c r="O827" s="94">
        <f>Table3[[#This Row],[C&amp;I Incentive Disbursements]]/'1.) CLM Reference'!$B$5</f>
        <v>0</v>
      </c>
    </row>
    <row r="828" spans="1:15" s="1" customFormat="1" x14ac:dyDescent="0.35">
      <c r="A828" s="89" t="s">
        <v>77</v>
      </c>
      <c r="B828" s="100">
        <v>9003476200</v>
      </c>
      <c r="C828" s="89" t="s">
        <v>50</v>
      </c>
      <c r="D828" s="93">
        <f>Table3[[#This Row],[Residential CLM $ Collected]]+Table3[[#This Row],[C&amp;I CLM $ Collected]]</f>
        <v>30777.481599999999</v>
      </c>
      <c r="E828" s="90">
        <f>Table3[[#This Row],[CLM $ Collected ]]/'1.) CLM Reference'!$B$4</f>
        <v>2.9184390393499838E-4</v>
      </c>
      <c r="F828" s="93">
        <f>Table3[[#This Row],[Residential Incentive Disbursements]]+Table3[[#This Row],[C&amp;I Incentive Disbursements]]</f>
        <v>44016.61</v>
      </c>
      <c r="G828" s="90">
        <f>Table3[[#This Row],[Incentive Disbursements]]/'1.) CLM Reference'!$B$5</f>
        <v>3.3563113930623839E-4</v>
      </c>
      <c r="H828" s="93">
        <v>30777.481599999999</v>
      </c>
      <c r="I828" s="90">
        <f>Table3[[#This Row],[Residential CLM $ Collected]]/'1.) CLM Reference'!$B$4</f>
        <v>2.9184390393499838E-4</v>
      </c>
      <c r="J828" s="93">
        <v>44016.61</v>
      </c>
      <c r="K828" s="90">
        <f>Table3[[#This Row],[Residential Incentive Disbursements]]/'1.) CLM Reference'!$B$5</f>
        <v>3.3563113930623839E-4</v>
      </c>
      <c r="L828" s="93">
        <v>0</v>
      </c>
      <c r="M828" s="90">
        <f>Table3[[#This Row],[C&amp;I CLM $ Collected]]/'1.) CLM Reference'!$B$4</f>
        <v>0</v>
      </c>
      <c r="N828" s="93">
        <v>0</v>
      </c>
      <c r="O828" s="94">
        <f>Table3[[#This Row],[C&amp;I Incentive Disbursements]]/'1.) CLM Reference'!$B$5</f>
        <v>0</v>
      </c>
    </row>
    <row r="829" spans="1:15" s="1" customFormat="1" x14ac:dyDescent="0.35">
      <c r="A829" s="89" t="s">
        <v>77</v>
      </c>
      <c r="B829" s="100">
        <v>9003476300</v>
      </c>
      <c r="C829" s="89" t="s">
        <v>50</v>
      </c>
      <c r="D829" s="93">
        <f>Table3[[#This Row],[Residential CLM $ Collected]]+Table3[[#This Row],[C&amp;I CLM $ Collected]]</f>
        <v>224174.84836</v>
      </c>
      <c r="E829" s="90">
        <f>Table3[[#This Row],[CLM $ Collected ]]/'1.) CLM Reference'!$B$4</f>
        <v>2.1257120306236708E-3</v>
      </c>
      <c r="F829" s="93">
        <f>Table3[[#This Row],[Residential Incentive Disbursements]]+Table3[[#This Row],[C&amp;I Incentive Disbursements]]</f>
        <v>702667.06</v>
      </c>
      <c r="G829" s="90">
        <f>Table3[[#This Row],[Incentive Disbursements]]/'1.) CLM Reference'!$B$5</f>
        <v>5.3579079783919068E-3</v>
      </c>
      <c r="H829" s="93">
        <v>110463.38016</v>
      </c>
      <c r="I829" s="90">
        <f>Table3[[#This Row],[Residential CLM $ Collected]]/'1.) CLM Reference'!$B$4</f>
        <v>1.0474562060253248E-3</v>
      </c>
      <c r="J829" s="93">
        <v>242307.69</v>
      </c>
      <c r="K829" s="90">
        <f>Table3[[#This Row],[Residential Incentive Disbursements]]/'1.) CLM Reference'!$B$5</f>
        <v>1.8476208426174306E-3</v>
      </c>
      <c r="L829" s="93">
        <v>113711.4682</v>
      </c>
      <c r="M829" s="90">
        <f>Table3[[#This Row],[C&amp;I CLM $ Collected]]/'1.) CLM Reference'!$B$4</f>
        <v>1.0782558245983462E-3</v>
      </c>
      <c r="N829" s="93">
        <v>460359.37</v>
      </c>
      <c r="O829" s="94">
        <f>Table3[[#This Row],[C&amp;I Incentive Disbursements]]/'1.) CLM Reference'!$B$5</f>
        <v>3.5102871357744754E-3</v>
      </c>
    </row>
    <row r="830" spans="1:15" s="1" customFormat="1" x14ac:dyDescent="0.35">
      <c r="A830" s="89" t="s">
        <v>78</v>
      </c>
      <c r="B830" s="100">
        <v>9009352600</v>
      </c>
      <c r="C830" s="89" t="s">
        <v>50</v>
      </c>
      <c r="D830" s="93">
        <f>Table3[[#This Row],[Residential CLM $ Collected]]+Table3[[#This Row],[C&amp;I CLM $ Collected]]</f>
        <v>71.899799999999999</v>
      </c>
      <c r="E830" s="90">
        <f>Table3[[#This Row],[CLM $ Collected ]]/'1.) CLM Reference'!$B$4</f>
        <v>6.8178152445538607E-7</v>
      </c>
      <c r="F830" s="93">
        <f>Table3[[#This Row],[Residential Incentive Disbursements]]+Table3[[#This Row],[C&amp;I Incentive Disbursements]]</f>
        <v>100420.74</v>
      </c>
      <c r="G830" s="90">
        <f>Table3[[#This Row],[Incentive Disbursements]]/'1.) CLM Reference'!$B$5</f>
        <v>7.6571838167854237E-4</v>
      </c>
      <c r="H830" s="93">
        <v>71.899799999999999</v>
      </c>
      <c r="I830" s="90">
        <f>Table3[[#This Row],[Residential CLM $ Collected]]/'1.) CLM Reference'!$B$4</f>
        <v>6.8178152445538607E-7</v>
      </c>
      <c r="J830" s="93">
        <v>100420.74</v>
      </c>
      <c r="K830" s="90">
        <f>Table3[[#This Row],[Residential Incentive Disbursements]]/'1.) CLM Reference'!$B$5</f>
        <v>7.6571838167854237E-4</v>
      </c>
      <c r="L830" s="93">
        <v>0</v>
      </c>
      <c r="M830" s="90">
        <f>Table3[[#This Row],[C&amp;I CLM $ Collected]]/'1.) CLM Reference'!$B$4</f>
        <v>0</v>
      </c>
      <c r="N830" s="93">
        <v>0</v>
      </c>
      <c r="O830" s="94">
        <f>Table3[[#This Row],[C&amp;I Incentive Disbursements]]/'1.) CLM Reference'!$B$5</f>
        <v>0</v>
      </c>
    </row>
    <row r="831" spans="1:15" s="1" customFormat="1" x14ac:dyDescent="0.35">
      <c r="A831" s="89" t="s">
        <v>78</v>
      </c>
      <c r="B831" s="100">
        <v>9009352701</v>
      </c>
      <c r="C831" s="89" t="s">
        <v>50</v>
      </c>
      <c r="D831" s="93">
        <f>Table3[[#This Row],[Residential CLM $ Collected]]+Table3[[#This Row],[C&amp;I CLM $ Collected]]</f>
        <v>71.709000000000003</v>
      </c>
      <c r="E831" s="90">
        <f>Table3[[#This Row],[CLM $ Collected ]]/'1.) CLM Reference'!$B$4</f>
        <v>6.7997228555811403E-7</v>
      </c>
      <c r="F831" s="93">
        <f>Table3[[#This Row],[Residential Incentive Disbursements]]+Table3[[#This Row],[C&amp;I Incentive Disbursements]]</f>
        <v>0</v>
      </c>
      <c r="G831" s="90">
        <f>Table3[[#This Row],[Incentive Disbursements]]/'1.) CLM Reference'!$B$5</f>
        <v>0</v>
      </c>
      <c r="H831" s="93">
        <v>71.709000000000003</v>
      </c>
      <c r="I831" s="90">
        <f>Table3[[#This Row],[Residential CLM $ Collected]]/'1.) CLM Reference'!$B$4</f>
        <v>6.7997228555811403E-7</v>
      </c>
      <c r="J831" s="93">
        <v>0</v>
      </c>
      <c r="K831" s="90">
        <f>Table3[[#This Row],[Residential Incentive Disbursements]]/'1.) CLM Reference'!$B$5</f>
        <v>0</v>
      </c>
      <c r="L831" s="93">
        <v>0</v>
      </c>
      <c r="M831" s="90">
        <f>Table3[[#This Row],[C&amp;I CLM $ Collected]]/'1.) CLM Reference'!$B$4</f>
        <v>0</v>
      </c>
      <c r="N831" s="93">
        <v>0</v>
      </c>
      <c r="O831" s="94">
        <f>Table3[[#This Row],[C&amp;I Incentive Disbursements]]/'1.) CLM Reference'!$B$5</f>
        <v>0</v>
      </c>
    </row>
    <row r="832" spans="1:15" s="1" customFormat="1" x14ac:dyDescent="0.35">
      <c r="A832" s="89" t="s">
        <v>78</v>
      </c>
      <c r="B832" s="100">
        <v>9009361100</v>
      </c>
      <c r="C832" s="89" t="s">
        <v>50</v>
      </c>
      <c r="D832" s="93">
        <f>Table3[[#This Row],[Residential CLM $ Collected]]+Table3[[#This Row],[C&amp;I CLM $ Collected]]</f>
        <v>247571.28867000001</v>
      </c>
      <c r="E832" s="90">
        <f>Table3[[#This Row],[CLM $ Collected ]]/'1.) CLM Reference'!$B$4</f>
        <v>2.3475660655637022E-3</v>
      </c>
      <c r="F832" s="93">
        <f>Table3[[#This Row],[Residential Incentive Disbursements]]+Table3[[#This Row],[C&amp;I Incentive Disbursements]]</f>
        <v>484140.9</v>
      </c>
      <c r="G832" s="90">
        <f>Table3[[#This Row],[Incentive Disbursements]]/'1.) CLM Reference'!$B$5</f>
        <v>3.6916237268555582E-3</v>
      </c>
      <c r="H832" s="93">
        <v>183083.05637000001</v>
      </c>
      <c r="I832" s="90">
        <f>Table3[[#This Row],[Residential CLM $ Collected]]/'1.) CLM Reference'!$B$4</f>
        <v>1.736063873249856E-3</v>
      </c>
      <c r="J832" s="93">
        <v>461217.71</v>
      </c>
      <c r="K832" s="90">
        <f>Table3[[#This Row],[Residential Incentive Disbursements]]/'1.) CLM Reference'!$B$5</f>
        <v>3.5168320657932143E-3</v>
      </c>
      <c r="L832" s="93">
        <v>64488.232300000003</v>
      </c>
      <c r="M832" s="90">
        <f>Table3[[#This Row],[C&amp;I CLM $ Collected]]/'1.) CLM Reference'!$B$4</f>
        <v>6.1150219231384615E-4</v>
      </c>
      <c r="N832" s="93">
        <v>22923.19</v>
      </c>
      <c r="O832" s="94">
        <f>Table3[[#This Row],[C&amp;I Incentive Disbursements]]/'1.) CLM Reference'!$B$5</f>
        <v>1.7479166106234374E-4</v>
      </c>
    </row>
    <row r="833" spans="1:16" s="1" customFormat="1" x14ac:dyDescent="0.35">
      <c r="A833" s="89" t="s">
        <v>78</v>
      </c>
      <c r="B833" s="100">
        <v>9009361200</v>
      </c>
      <c r="C833" s="89" t="s">
        <v>50</v>
      </c>
      <c r="D833" s="93">
        <f>Table3[[#This Row],[Residential CLM $ Collected]]+Table3[[#This Row],[C&amp;I CLM $ Collected]]</f>
        <v>82317.866370000003</v>
      </c>
      <c r="E833" s="90">
        <f>Table3[[#This Row],[CLM $ Collected ]]/'1.) CLM Reference'!$B$4</f>
        <v>7.8056963195521217E-4</v>
      </c>
      <c r="F833" s="93">
        <f>Table3[[#This Row],[Residential Incentive Disbursements]]+Table3[[#This Row],[C&amp;I Incentive Disbursements]]</f>
        <v>332888.93</v>
      </c>
      <c r="G833" s="90">
        <f>Table3[[#This Row],[Incentive Disbursements]]/'1.) CLM Reference'!$B$5</f>
        <v>2.5383120335331281E-3</v>
      </c>
      <c r="H833" s="93">
        <v>82310.059470000007</v>
      </c>
      <c r="I833" s="90">
        <f>Table3[[#This Row],[Residential CLM $ Collected]]/'1.) CLM Reference'!$B$4</f>
        <v>7.8049560393033215E-4</v>
      </c>
      <c r="J833" s="93">
        <v>332888.93</v>
      </c>
      <c r="K833" s="90">
        <f>Table3[[#This Row],[Residential Incentive Disbursements]]/'1.) CLM Reference'!$B$5</f>
        <v>2.5383120335331281E-3</v>
      </c>
      <c r="L833" s="93">
        <v>7.8068999999999997</v>
      </c>
      <c r="M833" s="90">
        <f>Table3[[#This Row],[C&amp;I CLM $ Collected]]/'1.) CLM Reference'!$B$4</f>
        <v>7.402802488005188E-8</v>
      </c>
      <c r="N833" s="93">
        <v>0</v>
      </c>
      <c r="O833" s="94">
        <f>Table3[[#This Row],[C&amp;I Incentive Disbursements]]/'1.) CLM Reference'!$B$5</f>
        <v>0</v>
      </c>
    </row>
    <row r="834" spans="1:16" s="1" customFormat="1" x14ac:dyDescent="0.35">
      <c r="A834" s="89" t="s">
        <v>78</v>
      </c>
      <c r="B834" s="100">
        <v>9009361300</v>
      </c>
      <c r="C834" s="89" t="s">
        <v>50</v>
      </c>
      <c r="D834" s="93">
        <f>Table3[[#This Row],[Residential CLM $ Collected]]+Table3[[#This Row],[C&amp;I CLM $ Collected]]</f>
        <v>61267.083100000003</v>
      </c>
      <c r="E834" s="90">
        <f>Table3[[#This Row],[CLM $ Collected ]]/'1.) CLM Reference'!$B$4</f>
        <v>5.8095801817046537E-4</v>
      </c>
      <c r="F834" s="93">
        <f>Table3[[#This Row],[Residential Incentive Disbursements]]+Table3[[#This Row],[C&amp;I Incentive Disbursements]]</f>
        <v>199091.77</v>
      </c>
      <c r="G834" s="90">
        <f>Table3[[#This Row],[Incentive Disbursements]]/'1.) CLM Reference'!$B$5</f>
        <v>1.5180950462017763E-3</v>
      </c>
      <c r="H834" s="93">
        <v>61267.083100000003</v>
      </c>
      <c r="I834" s="90">
        <f>Table3[[#This Row],[Residential CLM $ Collected]]/'1.) CLM Reference'!$B$4</f>
        <v>5.8095801817046537E-4</v>
      </c>
      <c r="J834" s="93">
        <v>199091.77</v>
      </c>
      <c r="K834" s="90">
        <f>Table3[[#This Row],[Residential Incentive Disbursements]]/'1.) CLM Reference'!$B$5</f>
        <v>1.5180950462017763E-3</v>
      </c>
      <c r="L834" s="93">
        <v>0</v>
      </c>
      <c r="M834" s="90">
        <f>Table3[[#This Row],[C&amp;I CLM $ Collected]]/'1.) CLM Reference'!$B$4</f>
        <v>0</v>
      </c>
      <c r="N834" s="93">
        <v>0</v>
      </c>
      <c r="O834" s="94">
        <f>Table3[[#This Row],[C&amp;I Incentive Disbursements]]/'1.) CLM Reference'!$B$5</f>
        <v>0</v>
      </c>
    </row>
    <row r="835" spans="1:16" s="1" customFormat="1" x14ac:dyDescent="0.35">
      <c r="A835" s="89" t="s">
        <v>79</v>
      </c>
      <c r="B835" s="100">
        <v>9005360200</v>
      </c>
      <c r="C835" s="89" t="s">
        <v>50</v>
      </c>
      <c r="D835" s="93">
        <f>Table3[[#This Row],[Residential CLM $ Collected]]+Table3[[#This Row],[C&amp;I CLM $ Collected]]</f>
        <v>25.837499999999999</v>
      </c>
      <c r="E835" s="90">
        <f>Table3[[#This Row],[CLM $ Collected ]]/'1.) CLM Reference'!$B$4</f>
        <v>2.4500110067226946E-7</v>
      </c>
      <c r="F835" s="93">
        <f>Table3[[#This Row],[Residential Incentive Disbursements]]+Table3[[#This Row],[C&amp;I Incentive Disbursements]]</f>
        <v>36800.51</v>
      </c>
      <c r="G835" s="90">
        <f>Table3[[#This Row],[Incentive Disbursements]]/'1.) CLM Reference'!$B$5</f>
        <v>2.8060764103256974E-4</v>
      </c>
      <c r="H835" s="93">
        <v>25.837499999999999</v>
      </c>
      <c r="I835" s="90">
        <f>Table3[[#This Row],[Residential CLM $ Collected]]/'1.) CLM Reference'!$B$4</f>
        <v>2.4500110067226946E-7</v>
      </c>
      <c r="J835" s="93">
        <v>36800.51</v>
      </c>
      <c r="K835" s="90">
        <f>Table3[[#This Row],[Residential Incentive Disbursements]]/'1.) CLM Reference'!$B$5</f>
        <v>2.8060764103256974E-4</v>
      </c>
      <c r="L835" s="93">
        <v>0</v>
      </c>
      <c r="M835" s="90">
        <f>Table3[[#This Row],[C&amp;I CLM $ Collected]]/'1.) CLM Reference'!$B$4</f>
        <v>0</v>
      </c>
      <c r="N835" s="93">
        <v>0</v>
      </c>
      <c r="O835" s="94">
        <f>Table3[[#This Row],[C&amp;I Incentive Disbursements]]/'1.) CLM Reference'!$B$5</f>
        <v>0</v>
      </c>
    </row>
    <row r="836" spans="1:16" s="1" customFormat="1" x14ac:dyDescent="0.35">
      <c r="A836" s="89" t="s">
        <v>79</v>
      </c>
      <c r="B836" s="100">
        <v>9005362101</v>
      </c>
      <c r="C836" s="89" t="s">
        <v>50</v>
      </c>
      <c r="D836" s="93">
        <f>Table3[[#This Row],[Residential CLM $ Collected]]+Table3[[#This Row],[C&amp;I CLM $ Collected]]</f>
        <v>85589.403200000001</v>
      </c>
      <c r="E836" s="90">
        <f>Table3[[#This Row],[CLM $ Collected ]]/'1.) CLM Reference'!$B$4</f>
        <v>8.1159160096304448E-4</v>
      </c>
      <c r="F836" s="93">
        <f>Table3[[#This Row],[Residential Incentive Disbursements]]+Table3[[#This Row],[C&amp;I Incentive Disbursements]]</f>
        <v>91023.48</v>
      </c>
      <c r="G836" s="90">
        <f>Table3[[#This Row],[Incentive Disbursements]]/'1.) CLM Reference'!$B$5</f>
        <v>6.9406331600772072E-4</v>
      </c>
      <c r="H836" s="93">
        <v>85589.403200000001</v>
      </c>
      <c r="I836" s="90">
        <f>Table3[[#This Row],[Residential CLM $ Collected]]/'1.) CLM Reference'!$B$4</f>
        <v>8.1159160096304448E-4</v>
      </c>
      <c r="J836" s="93">
        <v>91023.48</v>
      </c>
      <c r="K836" s="90">
        <f>Table3[[#This Row],[Residential Incentive Disbursements]]/'1.) CLM Reference'!$B$5</f>
        <v>6.9406331600772072E-4</v>
      </c>
      <c r="L836" s="93">
        <v>0</v>
      </c>
      <c r="M836" s="90">
        <f>Table3[[#This Row],[C&amp;I CLM $ Collected]]/'1.) CLM Reference'!$B$4</f>
        <v>0</v>
      </c>
      <c r="N836" s="93">
        <v>0</v>
      </c>
      <c r="O836" s="94">
        <f>Table3[[#This Row],[C&amp;I Incentive Disbursements]]/'1.) CLM Reference'!$B$5</f>
        <v>0</v>
      </c>
    </row>
    <row r="837" spans="1:16" s="1" customFormat="1" x14ac:dyDescent="0.35">
      <c r="A837" s="89" t="s">
        <v>79</v>
      </c>
      <c r="B837" s="100">
        <v>9005362102</v>
      </c>
      <c r="C837" s="89" t="s">
        <v>50</v>
      </c>
      <c r="D837" s="93">
        <f>Table3[[#This Row],[Residential CLM $ Collected]]+Table3[[#This Row],[C&amp;I CLM $ Collected]]</f>
        <v>217578.58072</v>
      </c>
      <c r="E837" s="90">
        <f>Table3[[#This Row],[CLM $ Collected ]]/'1.) CLM Reference'!$B$4</f>
        <v>2.0631636868547742E-3</v>
      </c>
      <c r="F837" s="93">
        <f>Table3[[#This Row],[Residential Incentive Disbursements]]+Table3[[#This Row],[C&amp;I Incentive Disbursements]]</f>
        <v>316440.5</v>
      </c>
      <c r="G837" s="90">
        <f>Table3[[#This Row],[Incentive Disbursements]]/'1.) CLM Reference'!$B$5</f>
        <v>2.4128910776553608E-3</v>
      </c>
      <c r="H837" s="93">
        <v>169740.43622</v>
      </c>
      <c r="I837" s="90">
        <f>Table3[[#This Row],[Residential CLM $ Collected]]/'1.) CLM Reference'!$B$4</f>
        <v>1.6095440233184772E-3</v>
      </c>
      <c r="J837" s="93">
        <v>251534.82</v>
      </c>
      <c r="K837" s="90">
        <f>Table3[[#This Row],[Residential Incentive Disbursements]]/'1.) CLM Reference'!$B$5</f>
        <v>1.9179786496913232E-3</v>
      </c>
      <c r="L837" s="93">
        <v>47838.144500000002</v>
      </c>
      <c r="M837" s="90">
        <f>Table3[[#This Row],[C&amp;I CLM $ Collected]]/'1.) CLM Reference'!$B$4</f>
        <v>4.5361966353629697E-4</v>
      </c>
      <c r="N837" s="93">
        <v>64905.68</v>
      </c>
      <c r="O837" s="94">
        <f>Table3[[#This Row],[C&amp;I Incentive Disbursements]]/'1.) CLM Reference'!$B$5</f>
        <v>4.9491242796403749E-4</v>
      </c>
    </row>
    <row r="838" spans="1:16" s="1" customFormat="1" x14ac:dyDescent="0.35">
      <c r="A838" s="89" t="s">
        <v>80</v>
      </c>
      <c r="B838" s="100">
        <v>9015900200</v>
      </c>
      <c r="C838" s="89" t="s">
        <v>50</v>
      </c>
      <c r="D838" s="93">
        <f>Table3[[#This Row],[Residential CLM $ Collected]]+Table3[[#This Row],[C&amp;I CLM $ Collected]]</f>
        <v>25.249200000000002</v>
      </c>
      <c r="E838" s="90">
        <f>Table3[[#This Row],[CLM $ Collected ]]/'1.) CLM Reference'!$B$4</f>
        <v>2.3942261407234701E-7</v>
      </c>
      <c r="F838" s="93">
        <f>Table3[[#This Row],[Residential Incentive Disbursements]]+Table3[[#This Row],[C&amp;I Incentive Disbursements]]</f>
        <v>20091.12</v>
      </c>
      <c r="G838" s="90">
        <f>Table3[[#This Row],[Incentive Disbursements]]/'1.) CLM Reference'!$B$5</f>
        <v>1.53196838546593E-4</v>
      </c>
      <c r="H838" s="93">
        <v>25.249200000000002</v>
      </c>
      <c r="I838" s="90">
        <f>Table3[[#This Row],[Residential CLM $ Collected]]/'1.) CLM Reference'!$B$4</f>
        <v>2.3942261407234701E-7</v>
      </c>
      <c r="J838" s="93">
        <v>20091.12</v>
      </c>
      <c r="K838" s="90">
        <f>Table3[[#This Row],[Residential Incentive Disbursements]]/'1.) CLM Reference'!$B$5</f>
        <v>1.53196838546593E-4</v>
      </c>
      <c r="L838" s="93">
        <v>0</v>
      </c>
      <c r="M838" s="90">
        <f>Table3[[#This Row],[C&amp;I CLM $ Collected]]/'1.) CLM Reference'!$B$4</f>
        <v>0</v>
      </c>
      <c r="N838" s="93">
        <v>0</v>
      </c>
      <c r="O838" s="94">
        <f>Table3[[#This Row],[C&amp;I Incentive Disbursements]]/'1.) CLM Reference'!$B$5</f>
        <v>0</v>
      </c>
    </row>
    <row r="839" spans="1:16" s="1" customFormat="1" x14ac:dyDescent="0.35">
      <c r="A839" s="89" t="s">
        <v>80</v>
      </c>
      <c r="B839" s="100">
        <v>9015901100</v>
      </c>
      <c r="C839" s="89" t="s">
        <v>50</v>
      </c>
      <c r="D839" s="93">
        <f>Table3[[#This Row],[Residential CLM $ Collected]]+Table3[[#This Row],[C&amp;I CLM $ Collected]]</f>
        <v>202600.67418999999</v>
      </c>
      <c r="E839" s="90">
        <f>Table3[[#This Row],[CLM $ Collected ]]/'1.) CLM Reference'!$B$4</f>
        <v>1.9211374232605263E-3</v>
      </c>
      <c r="F839" s="93">
        <f>Table3[[#This Row],[Residential Incentive Disbursements]]+Table3[[#This Row],[C&amp;I Incentive Disbursements]]</f>
        <v>183022.5</v>
      </c>
      <c r="G839" s="90">
        <f>Table3[[#This Row],[Incentive Disbursements]]/'1.) CLM Reference'!$B$5</f>
        <v>1.3955652239842191E-3</v>
      </c>
      <c r="H839" s="93">
        <v>183720.20858999999</v>
      </c>
      <c r="I839" s="90">
        <f>Table3[[#This Row],[Residential CLM $ Collected]]/'1.) CLM Reference'!$B$4</f>
        <v>1.7421055953667705E-3</v>
      </c>
      <c r="J839" s="93">
        <v>170623.5</v>
      </c>
      <c r="K839" s="90">
        <f>Table3[[#This Row],[Residential Incentive Disbursements]]/'1.) CLM Reference'!$B$5</f>
        <v>1.3010215847476206E-3</v>
      </c>
      <c r="L839" s="93">
        <v>18880.4656</v>
      </c>
      <c r="M839" s="90">
        <f>Table3[[#This Row],[C&amp;I CLM $ Collected]]/'1.) CLM Reference'!$B$4</f>
        <v>1.7903182789375598E-4</v>
      </c>
      <c r="N839" s="93">
        <v>12399</v>
      </c>
      <c r="O839" s="94">
        <f>Table3[[#This Row],[C&amp;I Incentive Disbursements]]/'1.) CLM Reference'!$B$5</f>
        <v>9.4543639236598407E-5</v>
      </c>
    </row>
    <row r="840" spans="1:16" s="1" customFormat="1" x14ac:dyDescent="0.35">
      <c r="A840" s="89" t="s">
        <v>80</v>
      </c>
      <c r="B840" s="100">
        <v>9015902200</v>
      </c>
      <c r="C840" s="89" t="s">
        <v>50</v>
      </c>
      <c r="D840" s="93">
        <f>Table3[[#This Row],[Residential CLM $ Collected]]+Table3[[#This Row],[C&amp;I CLM $ Collected]]</f>
        <v>676.74639999999999</v>
      </c>
      <c r="E840" s="90">
        <f>Table3[[#This Row],[CLM $ Collected ]]/'1.) CLM Reference'!$B$4</f>
        <v>6.4171693420801523E-6</v>
      </c>
      <c r="F840" s="93">
        <f>Table3[[#This Row],[Residential Incentive Disbursements]]+Table3[[#This Row],[C&amp;I Incentive Disbursements]]</f>
        <v>0</v>
      </c>
      <c r="G840" s="90">
        <f>Table3[[#This Row],[Incentive Disbursements]]/'1.) CLM Reference'!$B$5</f>
        <v>0</v>
      </c>
      <c r="H840" s="93">
        <v>676.74639999999999</v>
      </c>
      <c r="I840" s="90">
        <f>Table3[[#This Row],[Residential CLM $ Collected]]/'1.) CLM Reference'!$B$4</f>
        <v>6.4171693420801523E-6</v>
      </c>
      <c r="J840" s="93">
        <v>0</v>
      </c>
      <c r="K840" s="90">
        <f>Table3[[#This Row],[Residential Incentive Disbursements]]/'1.) CLM Reference'!$B$5</f>
        <v>0</v>
      </c>
      <c r="L840" s="93">
        <v>0</v>
      </c>
      <c r="M840" s="90">
        <f>Table3[[#This Row],[C&amp;I CLM $ Collected]]/'1.) CLM Reference'!$B$4</f>
        <v>0</v>
      </c>
      <c r="N840" s="93">
        <v>0</v>
      </c>
      <c r="O840" s="94">
        <f>Table3[[#This Row],[C&amp;I Incentive Disbursements]]/'1.) CLM Reference'!$B$5</f>
        <v>0</v>
      </c>
    </row>
    <row r="841" spans="1:16" x14ac:dyDescent="0.35">
      <c r="A841" s="43"/>
      <c r="B841" s="25"/>
      <c r="C841" s="59" t="s">
        <v>24</v>
      </c>
      <c r="D841" s="58">
        <f>SUBTOTAL(109,Table3[CLM $ Collected ])</f>
        <v>66430980.548489973</v>
      </c>
      <c r="E841" s="57">
        <f>D841/'1.) CLM Reference'!B4</f>
        <v>0.62992407752755353</v>
      </c>
      <c r="F841" s="58">
        <f>SUBTOTAL(109,Table3[Incentive Disbursements])</f>
        <v>88374965.24000001</v>
      </c>
      <c r="G841" s="57">
        <f>F841/'1.) CLM Reference'!B5</f>
        <v>0.67386812091277404</v>
      </c>
      <c r="H841" s="60">
        <f>SUBTOTAL(109,Table3[Residential CLM $ Collected])</f>
        <v>50429137.011479944</v>
      </c>
      <c r="I841" s="57">
        <f>H841/'1.) CLM Reference'!B4</f>
        <v>0.47818844987964265</v>
      </c>
      <c r="J841" s="60">
        <f>SUBTOTAL(109,Table3[Residential Incentive Disbursements])</f>
        <v>73771750.110000044</v>
      </c>
      <c r="K841" s="57">
        <f>J841/'1.) CLM Reference'!B5</f>
        <v>0.56251711656200765</v>
      </c>
      <c r="L841" s="58">
        <f>SUBTOTAL(109,Table3[C&amp;I CLM $ Collected])</f>
        <v>16001843.53701001</v>
      </c>
      <c r="M841" s="57">
        <f>L841/'1.) CLM Reference'!B4</f>
        <v>0.15173562764791074</v>
      </c>
      <c r="N841" s="58">
        <f>SUBTOTAL(109,Table3[C&amp;I Incentive Disbursements])</f>
        <v>14603215.130000003</v>
      </c>
      <c r="O841" s="57">
        <f>N841/'1.) CLM Reference'!B5</f>
        <v>0.11135100435076666</v>
      </c>
    </row>
    <row r="843" spans="1:16" s="36" customFormat="1" x14ac:dyDescent="0.35">
      <c r="A843" s="35" t="s">
        <v>199</v>
      </c>
      <c r="C843" s="37"/>
      <c r="D843" s="37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</row>
    <row r="844" spans="1:16" s="36" customFormat="1" x14ac:dyDescent="0.35">
      <c r="A844" s="35" t="s">
        <v>205</v>
      </c>
      <c r="C844" s="37"/>
      <c r="D844" s="37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</row>
  </sheetData>
  <mergeCells count="7">
    <mergeCell ref="D3:O3"/>
    <mergeCell ref="A1:O2"/>
    <mergeCell ref="L4:O4"/>
    <mergeCell ref="D4:G4"/>
    <mergeCell ref="H4:K4"/>
    <mergeCell ref="A3:C3"/>
    <mergeCell ref="A4:C4"/>
  </mergeCells>
  <pageMargins left="0.7" right="0.7" top="0.75" bottom="0.75" header="0.3" footer="0.3"/>
  <pageSetup paperSize="5" scale="52" fitToHeight="25" orientation="landscape"/>
  <rowBreaks count="1" manualBreakCount="1">
    <brk id="78" max="16383" man="1"/>
  </rowBreak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11"/>
  <sheetViews>
    <sheetView zoomScale="80" zoomScaleNormal="80" workbookViewId="0">
      <pane ySplit="5" topLeftCell="A54" activePane="bottomLeft" state="frozen"/>
      <selection pane="bottomLeft" sqref="A1:O2"/>
    </sheetView>
  </sheetViews>
  <sheetFormatPr defaultColWidth="8.7265625" defaultRowHeight="14.5" x14ac:dyDescent="0.35"/>
  <cols>
    <col min="1" max="1" width="16.54296875" style="1" customWidth="1"/>
    <col min="2" max="2" width="19.1796875" style="1" customWidth="1"/>
    <col min="3" max="3" width="20" style="1" customWidth="1"/>
    <col min="4" max="4" width="20.7265625" style="5" customWidth="1"/>
    <col min="5" max="5" width="20.7265625" style="39" customWidth="1"/>
    <col min="6" max="6" width="20.7265625" style="5" customWidth="1"/>
    <col min="7" max="7" width="20.7265625" style="39" customWidth="1"/>
    <col min="8" max="8" width="20.7265625" style="27" customWidth="1"/>
    <col min="9" max="9" width="20.7265625" style="39" customWidth="1"/>
    <col min="10" max="10" width="20.7265625" style="27" customWidth="1"/>
    <col min="11" max="11" width="20.7265625" style="39" customWidth="1"/>
    <col min="12" max="12" width="20.7265625" style="27" customWidth="1"/>
    <col min="13" max="13" width="20.7265625" style="39" customWidth="1"/>
    <col min="14" max="14" width="20.7265625" style="27" customWidth="1"/>
    <col min="15" max="15" width="20.7265625" style="39" customWidth="1"/>
    <col min="16" max="16" width="20.54296875" style="1" customWidth="1"/>
    <col min="17" max="17" width="14.1796875" style="1" customWidth="1"/>
    <col min="18" max="18" width="20.54296875" style="1" customWidth="1"/>
    <col min="19" max="19" width="14.1796875" style="1" customWidth="1"/>
    <col min="20" max="16384" width="8.7265625" style="1"/>
  </cols>
  <sheetData>
    <row r="1" spans="1:19" ht="18.75" customHeight="1" x14ac:dyDescent="0.35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7"/>
      <c r="P1" s="2"/>
      <c r="Q1" s="2"/>
      <c r="R1" s="2"/>
      <c r="S1" s="2"/>
    </row>
    <row r="2" spans="1:19" ht="15.75" customHeight="1" thickBot="1" x14ac:dyDescent="0.4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1:19" ht="16" thickBot="1" x14ac:dyDescent="0.4">
      <c r="A3" s="138" t="s">
        <v>207</v>
      </c>
      <c r="B3" s="139"/>
      <c r="C3" s="139"/>
      <c r="D3" s="122" t="s">
        <v>22</v>
      </c>
      <c r="E3" s="123"/>
      <c r="F3" s="123"/>
      <c r="G3" s="123"/>
      <c r="H3" s="143"/>
      <c r="I3" s="143"/>
      <c r="J3" s="143"/>
      <c r="K3" s="143"/>
      <c r="L3" s="123"/>
      <c r="M3" s="123"/>
      <c r="N3" s="123"/>
      <c r="O3" s="124"/>
    </row>
    <row r="4" spans="1:19" x14ac:dyDescent="0.35">
      <c r="A4" s="140"/>
      <c r="B4" s="141"/>
      <c r="C4" s="141"/>
      <c r="D4" s="134" t="s">
        <v>35</v>
      </c>
      <c r="E4" s="135"/>
      <c r="F4" s="135"/>
      <c r="G4" s="135"/>
      <c r="H4" s="144" t="s">
        <v>5</v>
      </c>
      <c r="I4" s="145"/>
      <c r="J4" s="145"/>
      <c r="K4" s="146"/>
      <c r="L4" s="132" t="s">
        <v>6</v>
      </c>
      <c r="M4" s="132"/>
      <c r="N4" s="132"/>
      <c r="O4" s="133"/>
    </row>
    <row r="5" spans="1:19" ht="74.25" customHeight="1" x14ac:dyDescent="0.35">
      <c r="A5" s="61" t="s">
        <v>2</v>
      </c>
      <c r="B5" s="62" t="s">
        <v>1</v>
      </c>
      <c r="C5" s="63" t="s">
        <v>11</v>
      </c>
      <c r="D5" s="64" t="s">
        <v>8</v>
      </c>
      <c r="E5" s="65" t="s">
        <v>9</v>
      </c>
      <c r="F5" s="64" t="s">
        <v>10</v>
      </c>
      <c r="G5" s="65" t="s">
        <v>15</v>
      </c>
      <c r="H5" s="66" t="s">
        <v>7</v>
      </c>
      <c r="I5" s="67" t="s">
        <v>13</v>
      </c>
      <c r="J5" s="66" t="s">
        <v>12</v>
      </c>
      <c r="K5" s="67" t="s">
        <v>14</v>
      </c>
      <c r="L5" s="66" t="s">
        <v>16</v>
      </c>
      <c r="M5" s="67" t="s">
        <v>17</v>
      </c>
      <c r="N5" s="66" t="s">
        <v>18</v>
      </c>
      <c r="O5" s="68" t="s">
        <v>19</v>
      </c>
    </row>
    <row r="6" spans="1:19" x14ac:dyDescent="0.35">
      <c r="A6" s="89" t="s">
        <v>81</v>
      </c>
      <c r="B6" s="100">
        <v>9013528100</v>
      </c>
      <c r="C6" s="89" t="s">
        <v>50</v>
      </c>
      <c r="D6" s="53">
        <f>Table32[[#This Row],[Residential CLM $ Collected]]+Table32[[#This Row],[C&amp;I CLM $ Collected]]</f>
        <v>2888.6478700000002</v>
      </c>
      <c r="E6" s="54">
        <f>Table32[[#This Row],[CLM $ Collected ]]/'1.) CLM Reference'!$B$4</f>
        <v>2.7391268799404229E-5</v>
      </c>
      <c r="F6" s="55">
        <f>Table32[[#This Row],[Residential Incentive Disbursements]]+Table32[[#This Row],[C&amp;I Incentive Disbursements]]</f>
        <v>925</v>
      </c>
      <c r="G6" s="54">
        <f>Table32[[#This Row],[Incentive Disbursements]]/'1.) CLM Reference'!$B$5</f>
        <v>7.0532193155781529E-6</v>
      </c>
      <c r="H6" s="102">
        <v>0</v>
      </c>
      <c r="I6" s="54">
        <f>Table32[[#This Row],[Residential CLM $ Collected]]/'1.) CLM Reference'!$B$4</f>
        <v>0</v>
      </c>
      <c r="J6" s="81">
        <v>0</v>
      </c>
      <c r="K6" s="54">
        <f>Table32[[#This Row],[Residential Incentive Disbursements]]/'1.) CLM Reference'!$B$5</f>
        <v>0</v>
      </c>
      <c r="L6" s="102">
        <v>2888.6478700000002</v>
      </c>
      <c r="M6" s="54">
        <f>Table32[[#This Row],[C&amp;I CLM $ Collected]]/'1.) CLM Reference'!$B$4</f>
        <v>2.7391268799404229E-5</v>
      </c>
      <c r="N6" s="102">
        <v>925</v>
      </c>
      <c r="O6" s="69">
        <f>Table32[[#This Row],[C&amp;I Incentive Disbursements]]/'1.) CLM Reference'!$B$5</f>
        <v>7.0532193155781529E-6</v>
      </c>
    </row>
    <row r="7" spans="1:19" x14ac:dyDescent="0.35">
      <c r="A7" s="89" t="s">
        <v>82</v>
      </c>
      <c r="B7" s="100">
        <v>9015830100</v>
      </c>
      <c r="C7" s="89" t="s">
        <v>50</v>
      </c>
      <c r="D7" s="53">
        <f>Table32[[#This Row],[Residential CLM $ Collected]]+Table32[[#This Row],[C&amp;I CLM $ Collected]]</f>
        <v>6197.8645199999992</v>
      </c>
      <c r="E7" s="57">
        <f>Table32[[#This Row],[CLM $ Collected ]]/'1.) CLM Reference'!$B$4</f>
        <v>5.8770532335466155E-5</v>
      </c>
      <c r="F7" s="55">
        <f>Table32[[#This Row],[Residential Incentive Disbursements]]+Table32[[#This Row],[C&amp;I Incentive Disbursements]]</f>
        <v>1951</v>
      </c>
      <c r="G7" s="57">
        <f>Table32[[#This Row],[Incentive Disbursements]]/'1.) CLM Reference'!$B$5</f>
        <v>1.4876573929397813E-5</v>
      </c>
      <c r="H7" s="102">
        <v>0</v>
      </c>
      <c r="I7" s="57">
        <f>Table32[[#This Row],[Residential CLM $ Collected]]/'1.) CLM Reference'!$B$4</f>
        <v>0</v>
      </c>
      <c r="J7" s="58">
        <v>0</v>
      </c>
      <c r="K7" s="57">
        <f>Table32[[#This Row],[Residential Incentive Disbursements]]/'1.) CLM Reference'!$B$5</f>
        <v>0</v>
      </c>
      <c r="L7" s="102">
        <v>6197.8645199999992</v>
      </c>
      <c r="M7" s="57">
        <f>Table32[[#This Row],[C&amp;I CLM $ Collected]]/'1.) CLM Reference'!$B$4</f>
        <v>5.8770532335466155E-5</v>
      </c>
      <c r="N7" s="102">
        <v>1951</v>
      </c>
      <c r="O7" s="80">
        <f>Table32[[#This Row],[C&amp;I Incentive Disbursements]]/'1.) CLM Reference'!$B$5</f>
        <v>1.4876573929397813E-5</v>
      </c>
    </row>
    <row r="8" spans="1:19" x14ac:dyDescent="0.35">
      <c r="A8" s="89" t="s">
        <v>83</v>
      </c>
      <c r="B8" s="100">
        <v>9003460301</v>
      </c>
      <c r="C8" s="89" t="s">
        <v>50</v>
      </c>
      <c r="D8" s="53">
        <f>Table32[[#This Row],[Residential CLM $ Collected]]+Table32[[#This Row],[C&amp;I CLM $ Collected]]</f>
        <v>0</v>
      </c>
      <c r="E8" s="57">
        <f>Table32[[#This Row],[CLM $ Collected ]]/'1.) CLM Reference'!$B$4</f>
        <v>0</v>
      </c>
      <c r="F8" s="55">
        <f>Table32[[#This Row],[Residential Incentive Disbursements]]+Table32[[#This Row],[C&amp;I Incentive Disbursements]]</f>
        <v>30396.17</v>
      </c>
      <c r="G8" s="57">
        <f>Table32[[#This Row],[Incentive Disbursements]]/'1.) CLM Reference'!$B$5</f>
        <v>2.3177389552821317E-4</v>
      </c>
      <c r="H8" s="102">
        <v>0</v>
      </c>
      <c r="I8" s="57">
        <f>Table32[[#This Row],[Residential CLM $ Collected]]/'1.) CLM Reference'!$B$4</f>
        <v>0</v>
      </c>
      <c r="J8" s="58">
        <v>0</v>
      </c>
      <c r="K8" s="57">
        <f>Table32[[#This Row],[Residential Incentive Disbursements]]/'1.) CLM Reference'!$B$5</f>
        <v>0</v>
      </c>
      <c r="L8" s="102">
        <v>0</v>
      </c>
      <c r="M8" s="57">
        <f>Table32[[#This Row],[C&amp;I CLM $ Collected]]/'1.) CLM Reference'!$B$4</f>
        <v>0</v>
      </c>
      <c r="N8" s="102">
        <v>30396.17</v>
      </c>
      <c r="O8" s="80">
        <f>Table32[[#This Row],[C&amp;I Incentive Disbursements]]/'1.) CLM Reference'!$B$5</f>
        <v>2.3177389552821317E-4</v>
      </c>
    </row>
    <row r="9" spans="1:19" x14ac:dyDescent="0.35">
      <c r="A9" s="89" t="s">
        <v>83</v>
      </c>
      <c r="B9" s="100">
        <v>9003462201</v>
      </c>
      <c r="C9" s="89" t="s">
        <v>50</v>
      </c>
      <c r="D9" s="53">
        <f>Table32[[#This Row],[Residential CLM $ Collected]]+Table32[[#This Row],[C&amp;I CLM $ Collected]]</f>
        <v>680.94294000000002</v>
      </c>
      <c r="E9" s="57">
        <f>Table32[[#This Row],[CLM $ Collected ]]/'1.) CLM Reference'!$B$4</f>
        <v>6.4569625464929321E-6</v>
      </c>
      <c r="F9" s="55">
        <f>Table32[[#This Row],[Residential Incentive Disbursements]]+Table32[[#This Row],[C&amp;I Incentive Disbursements]]</f>
        <v>0</v>
      </c>
      <c r="G9" s="57">
        <f>Table32[[#This Row],[Incentive Disbursements]]/'1.) CLM Reference'!$B$5</f>
        <v>0</v>
      </c>
      <c r="H9" s="102">
        <v>0</v>
      </c>
      <c r="I9" s="57">
        <f>Table32[[#This Row],[Residential CLM $ Collected]]/'1.) CLM Reference'!$B$4</f>
        <v>0</v>
      </c>
      <c r="J9" s="58">
        <v>0</v>
      </c>
      <c r="K9" s="57">
        <f>Table32[[#This Row],[Residential Incentive Disbursements]]/'1.) CLM Reference'!$B$5</f>
        <v>0</v>
      </c>
      <c r="L9" s="102">
        <v>680.94294000000002</v>
      </c>
      <c r="M9" s="57">
        <f>Table32[[#This Row],[C&amp;I CLM $ Collected]]/'1.) CLM Reference'!$B$4</f>
        <v>6.4569625464929321E-6</v>
      </c>
      <c r="N9" s="102">
        <v>0</v>
      </c>
      <c r="O9" s="80">
        <f>Table32[[#This Row],[C&amp;I Incentive Disbursements]]/'1.) CLM Reference'!$B$5</f>
        <v>0</v>
      </c>
    </row>
    <row r="10" spans="1:19" x14ac:dyDescent="0.35">
      <c r="A10" s="89" t="s">
        <v>83</v>
      </c>
      <c r="B10" s="100">
        <v>9003462202</v>
      </c>
      <c r="C10" s="89" t="s">
        <v>50</v>
      </c>
      <c r="D10" s="53">
        <f>Table32[[#This Row],[Residential CLM $ Collected]]+Table32[[#This Row],[C&amp;I CLM $ Collected]]</f>
        <v>230340.50954999999</v>
      </c>
      <c r="E10" s="57">
        <f>Table32[[#This Row],[CLM $ Collected ]]/'1.) CLM Reference'!$B$4</f>
        <v>2.1841771986129228E-3</v>
      </c>
      <c r="F10" s="55">
        <f>Table32[[#This Row],[Residential Incentive Disbursements]]+Table32[[#This Row],[C&amp;I Incentive Disbursements]]</f>
        <v>25628.560000000001</v>
      </c>
      <c r="G10" s="57">
        <f>Table32[[#This Row],[Incentive Disbursements]]/'1.) CLM Reference'!$B$5</f>
        <v>1.9542038315940933E-4</v>
      </c>
      <c r="H10" s="102">
        <v>0</v>
      </c>
      <c r="I10" s="57">
        <f>Table32[[#This Row],[Residential CLM $ Collected]]/'1.) CLM Reference'!$B$4</f>
        <v>0</v>
      </c>
      <c r="J10" s="58">
        <v>0</v>
      </c>
      <c r="K10" s="57">
        <f>Table32[[#This Row],[Residential Incentive Disbursements]]/'1.) CLM Reference'!$B$5</f>
        <v>0</v>
      </c>
      <c r="L10" s="102">
        <v>230340.50954999999</v>
      </c>
      <c r="M10" s="57">
        <f>Table32[[#This Row],[C&amp;I CLM $ Collected]]/'1.) CLM Reference'!$B$4</f>
        <v>2.1841771986129228E-3</v>
      </c>
      <c r="N10" s="102">
        <v>25628.560000000001</v>
      </c>
      <c r="O10" s="80">
        <f>Table32[[#This Row],[C&amp;I Incentive Disbursements]]/'1.) CLM Reference'!$B$5</f>
        <v>1.9542038315940933E-4</v>
      </c>
    </row>
    <row r="11" spans="1:19" x14ac:dyDescent="0.35">
      <c r="A11" s="89" t="s">
        <v>84</v>
      </c>
      <c r="B11" s="100">
        <v>9003330100</v>
      </c>
      <c r="C11" s="89" t="s">
        <v>50</v>
      </c>
      <c r="D11" s="53">
        <f>Table32[[#This Row],[Residential CLM $ Collected]]+Table32[[#This Row],[C&amp;I CLM $ Collected]]</f>
        <v>0</v>
      </c>
      <c r="E11" s="57">
        <f>Table32[[#This Row],[CLM $ Collected ]]/'1.) CLM Reference'!$B$4</f>
        <v>0</v>
      </c>
      <c r="F11" s="55">
        <f>Table32[[#This Row],[Residential Incentive Disbursements]]+Table32[[#This Row],[C&amp;I Incentive Disbursements]]</f>
        <v>5300</v>
      </c>
      <c r="G11" s="57">
        <f>Table32[[#This Row],[Incentive Disbursements]]/'1.) CLM Reference'!$B$5</f>
        <v>4.0413040402772119E-5</v>
      </c>
      <c r="H11" s="102">
        <v>0</v>
      </c>
      <c r="I11" s="57">
        <f>Table32[[#This Row],[Residential CLM $ Collected]]/'1.) CLM Reference'!$B$4</f>
        <v>0</v>
      </c>
      <c r="J11" s="58">
        <v>0</v>
      </c>
      <c r="K11" s="57">
        <f>Table32[[#This Row],[Residential Incentive Disbursements]]/'1.) CLM Reference'!$B$5</f>
        <v>0</v>
      </c>
      <c r="L11" s="102">
        <v>0</v>
      </c>
      <c r="M11" s="57">
        <f>Table32[[#This Row],[C&amp;I CLM $ Collected]]/'1.) CLM Reference'!$B$4</f>
        <v>0</v>
      </c>
      <c r="N11" s="102">
        <v>5300</v>
      </c>
      <c r="O11" s="80">
        <f>Table32[[#This Row],[C&amp;I Incentive Disbursements]]/'1.) CLM Reference'!$B$5</f>
        <v>4.0413040402772119E-5</v>
      </c>
    </row>
    <row r="12" spans="1:19" x14ac:dyDescent="0.35">
      <c r="A12" s="89" t="s">
        <v>84</v>
      </c>
      <c r="B12" s="100">
        <v>9005290100</v>
      </c>
      <c r="C12" s="89" t="s">
        <v>50</v>
      </c>
      <c r="D12" s="53">
        <f>Table32[[#This Row],[Residential CLM $ Collected]]+Table32[[#This Row],[C&amp;I CLM $ Collected]]</f>
        <v>9409.6851900000001</v>
      </c>
      <c r="E12" s="57">
        <f>Table32[[#This Row],[CLM $ Collected ]]/'1.) CLM Reference'!$B$4</f>
        <v>8.9226249773761125E-5</v>
      </c>
      <c r="F12" s="55">
        <f>Table32[[#This Row],[Residential Incentive Disbursements]]+Table32[[#This Row],[C&amp;I Incentive Disbursements]]</f>
        <v>13380.11</v>
      </c>
      <c r="G12" s="57">
        <f>Table32[[#This Row],[Incentive Disbursements]]/'1.) CLM Reference'!$B$5</f>
        <v>1.0202470302330855E-4</v>
      </c>
      <c r="H12" s="102">
        <v>0</v>
      </c>
      <c r="I12" s="57">
        <f>Table32[[#This Row],[Residential CLM $ Collected]]/'1.) CLM Reference'!$B$4</f>
        <v>0</v>
      </c>
      <c r="J12" s="58">
        <v>0</v>
      </c>
      <c r="K12" s="57">
        <f>Table32[[#This Row],[Residential Incentive Disbursements]]/'1.) CLM Reference'!$B$5</f>
        <v>0</v>
      </c>
      <c r="L12" s="102">
        <v>9409.6851900000001</v>
      </c>
      <c r="M12" s="57">
        <f>Table32[[#This Row],[C&amp;I CLM $ Collected]]/'1.) CLM Reference'!$B$4</f>
        <v>8.9226249773761125E-5</v>
      </c>
      <c r="N12" s="102">
        <v>13380.11</v>
      </c>
      <c r="O12" s="80">
        <f>Table32[[#This Row],[C&amp;I Incentive Disbursements]]/'1.) CLM Reference'!$B$5</f>
        <v>1.0202470302330855E-4</v>
      </c>
    </row>
    <row r="13" spans="1:19" x14ac:dyDescent="0.35">
      <c r="A13" s="89" t="s">
        <v>85</v>
      </c>
      <c r="B13" s="100">
        <v>9009130101</v>
      </c>
      <c r="C13" s="89" t="s">
        <v>50</v>
      </c>
      <c r="D13" s="53">
        <f>Table32[[#This Row],[Residential CLM $ Collected]]+Table32[[#This Row],[C&amp;I CLM $ Collected]]</f>
        <v>0</v>
      </c>
      <c r="E13" s="57">
        <f>Table32[[#This Row],[CLM $ Collected ]]/'1.) CLM Reference'!$B$4</f>
        <v>0</v>
      </c>
      <c r="F13" s="55">
        <f>Table32[[#This Row],[Residential Incentive Disbursements]]+Table32[[#This Row],[C&amp;I Incentive Disbursements]]</f>
        <v>8244.5</v>
      </c>
      <c r="G13" s="57">
        <f>Table32[[#This Row],[Incentive Disbursements]]/'1.) CLM Reference'!$B$5</f>
        <v>6.2865153132199008E-5</v>
      </c>
      <c r="H13" s="102">
        <v>0</v>
      </c>
      <c r="I13" s="57">
        <f>Table32[[#This Row],[Residential CLM $ Collected]]/'1.) CLM Reference'!$B$4</f>
        <v>0</v>
      </c>
      <c r="J13" s="58">
        <v>0</v>
      </c>
      <c r="K13" s="57">
        <f>Table32[[#This Row],[Residential Incentive Disbursements]]/'1.) CLM Reference'!$B$5</f>
        <v>0</v>
      </c>
      <c r="L13" s="102">
        <v>0</v>
      </c>
      <c r="M13" s="57">
        <f>Table32[[#This Row],[C&amp;I CLM $ Collected]]/'1.) CLM Reference'!$B$4</f>
        <v>0</v>
      </c>
      <c r="N13" s="102">
        <v>8244.5</v>
      </c>
      <c r="O13" s="80">
        <f>Table32[[#This Row],[C&amp;I Incentive Disbursements]]/'1.) CLM Reference'!$B$5</f>
        <v>6.2865153132199008E-5</v>
      </c>
    </row>
    <row r="14" spans="1:19" x14ac:dyDescent="0.35">
      <c r="A14" s="89" t="s">
        <v>85</v>
      </c>
      <c r="B14" s="100">
        <v>9009341100</v>
      </c>
      <c r="C14" s="89" t="s">
        <v>50</v>
      </c>
      <c r="D14" s="53">
        <f>Table32[[#This Row],[Residential CLM $ Collected]]+Table32[[#This Row],[C&amp;I CLM $ Collected]]</f>
        <v>33832.076710000001</v>
      </c>
      <c r="E14" s="57">
        <f>Table32[[#This Row],[CLM $ Collected ]]/'1.) CLM Reference'!$B$4</f>
        <v>3.2080874821397787E-4</v>
      </c>
      <c r="F14" s="55">
        <f>Table32[[#This Row],[Residential Incentive Disbursements]]+Table32[[#This Row],[C&amp;I Incentive Disbursements]]</f>
        <v>28299.69</v>
      </c>
      <c r="G14" s="57">
        <f>Table32[[#This Row],[Incentive Disbursements]]/'1.) CLM Reference'!$B$5</f>
        <v>2.1578802176526907E-4</v>
      </c>
      <c r="H14" s="102">
        <v>0</v>
      </c>
      <c r="I14" s="57">
        <f>Table32[[#This Row],[Residential CLM $ Collected]]/'1.) CLM Reference'!$B$4</f>
        <v>0</v>
      </c>
      <c r="J14" s="58">
        <v>0</v>
      </c>
      <c r="K14" s="57">
        <f>Table32[[#This Row],[Residential Incentive Disbursements]]/'1.) CLM Reference'!$B$5</f>
        <v>0</v>
      </c>
      <c r="L14" s="102">
        <v>33832.076710000001</v>
      </c>
      <c r="M14" s="57">
        <f>Table32[[#This Row],[C&amp;I CLM $ Collected]]/'1.) CLM Reference'!$B$4</f>
        <v>3.2080874821397787E-4</v>
      </c>
      <c r="N14" s="102">
        <v>28299.69</v>
      </c>
      <c r="O14" s="80">
        <f>Table32[[#This Row],[C&amp;I Incentive Disbursements]]/'1.) CLM Reference'!$B$5</f>
        <v>2.1578802176526907E-4</v>
      </c>
    </row>
    <row r="15" spans="1:19" x14ac:dyDescent="0.35">
      <c r="A15" s="89" t="s">
        <v>86</v>
      </c>
      <c r="B15" s="100">
        <v>9003400100</v>
      </c>
      <c r="C15" s="89" t="s">
        <v>50</v>
      </c>
      <c r="D15" s="53">
        <f>Table32[[#This Row],[Residential CLM $ Collected]]+Table32[[#This Row],[C&amp;I CLM $ Collected]]</f>
        <v>348762.75555</v>
      </c>
      <c r="E15" s="57">
        <f>Table32[[#This Row],[CLM $ Collected ]]/'1.) CLM Reference'!$B$4</f>
        <v>3.3071024279920135E-3</v>
      </c>
      <c r="F15" s="55">
        <f>Table32[[#This Row],[Residential Incentive Disbursements]]+Table32[[#This Row],[C&amp;I Incentive Disbursements]]</f>
        <v>1760261.8499999999</v>
      </c>
      <c r="G15" s="57">
        <f>Table32[[#This Row],[Incentive Disbursements]]/'1.) CLM Reference'!$B$5</f>
        <v>1.3422176087454414E-2</v>
      </c>
      <c r="H15" s="102">
        <v>0</v>
      </c>
      <c r="I15" s="57">
        <f>Table32[[#This Row],[Residential CLM $ Collected]]/'1.) CLM Reference'!$B$4</f>
        <v>0</v>
      </c>
      <c r="J15" s="58">
        <v>0</v>
      </c>
      <c r="K15" s="57">
        <f>Table32[[#This Row],[Residential Incentive Disbursements]]/'1.) CLM Reference'!$B$5</f>
        <v>0</v>
      </c>
      <c r="L15" s="102">
        <v>348762.75555</v>
      </c>
      <c r="M15" s="57">
        <f>Table32[[#This Row],[C&amp;I CLM $ Collected]]/'1.) CLM Reference'!$B$4</f>
        <v>3.3071024279920135E-3</v>
      </c>
      <c r="N15" s="102">
        <v>1760261.8499999999</v>
      </c>
      <c r="O15" s="80">
        <f>Table32[[#This Row],[C&amp;I Incentive Disbursements]]/'1.) CLM Reference'!$B$5</f>
        <v>1.3422176087454414E-2</v>
      </c>
    </row>
    <row r="16" spans="1:19" x14ac:dyDescent="0.35">
      <c r="A16" s="89" t="s">
        <v>87</v>
      </c>
      <c r="B16" s="100">
        <v>9009161100</v>
      </c>
      <c r="C16" s="89" t="s">
        <v>50</v>
      </c>
      <c r="D16" s="53">
        <f>Table32[[#This Row],[Residential CLM $ Collected]]+Table32[[#This Row],[C&amp;I CLM $ Collected]]</f>
        <v>23383.359379999998</v>
      </c>
      <c r="E16" s="57">
        <f>Table32[[#This Row],[CLM $ Collected ]]/'1.) CLM Reference'!$B$4</f>
        <v>2.2172999653663226E-4</v>
      </c>
      <c r="F16" s="55">
        <f>Table32[[#This Row],[Residential Incentive Disbursements]]+Table32[[#This Row],[C&amp;I Incentive Disbursements]]</f>
        <v>10604</v>
      </c>
      <c r="G16" s="57">
        <f>Table32[[#This Row],[Incentive Disbursements]]/'1.) CLM Reference'!$B$5</f>
        <v>8.0856581213395391E-5</v>
      </c>
      <c r="H16" s="102">
        <v>0</v>
      </c>
      <c r="I16" s="57">
        <f>Table32[[#This Row],[Residential CLM $ Collected]]/'1.) CLM Reference'!$B$4</f>
        <v>0</v>
      </c>
      <c r="J16" s="58">
        <v>0</v>
      </c>
      <c r="K16" s="57">
        <f>Table32[[#This Row],[Residential Incentive Disbursements]]/'1.) CLM Reference'!$B$5</f>
        <v>0</v>
      </c>
      <c r="L16" s="102">
        <v>23383.359379999998</v>
      </c>
      <c r="M16" s="57">
        <f>Table32[[#This Row],[C&amp;I CLM $ Collected]]/'1.) CLM Reference'!$B$4</f>
        <v>2.2172999653663226E-4</v>
      </c>
      <c r="N16" s="102">
        <v>10604</v>
      </c>
      <c r="O16" s="80">
        <f>Table32[[#This Row],[C&amp;I Incentive Disbursements]]/'1.) CLM Reference'!$B$5</f>
        <v>8.0856581213395391E-5</v>
      </c>
    </row>
    <row r="17" spans="1:15" x14ac:dyDescent="0.35">
      <c r="A17" s="89" t="s">
        <v>88</v>
      </c>
      <c r="B17" s="100">
        <v>9001200100</v>
      </c>
      <c r="C17" s="89" t="s">
        <v>50</v>
      </c>
      <c r="D17" s="53">
        <f>Table32[[#This Row],[Residential CLM $ Collected]]+Table32[[#This Row],[C&amp;I CLM $ Collected]]</f>
        <v>0</v>
      </c>
      <c r="E17" s="57">
        <f>Table32[[#This Row],[CLM $ Collected ]]/'1.) CLM Reference'!$B$4</f>
        <v>0</v>
      </c>
      <c r="F17" s="55">
        <f>Table32[[#This Row],[Residential Incentive Disbursements]]+Table32[[#This Row],[C&amp;I Incentive Disbursements]]</f>
        <v>19026</v>
      </c>
      <c r="G17" s="57">
        <f>Table32[[#This Row],[Incentive Disbursements]]/'1.) CLM Reference'!$B$5</f>
        <v>1.4507518994398913E-4</v>
      </c>
      <c r="H17" s="102">
        <v>0</v>
      </c>
      <c r="I17" s="57">
        <f>Table32[[#This Row],[Residential CLM $ Collected]]/'1.) CLM Reference'!$B$4</f>
        <v>0</v>
      </c>
      <c r="J17" s="58">
        <v>0</v>
      </c>
      <c r="K17" s="57">
        <f>Table32[[#This Row],[Residential Incentive Disbursements]]/'1.) CLM Reference'!$B$5</f>
        <v>0</v>
      </c>
      <c r="L17" s="102">
        <v>0</v>
      </c>
      <c r="M17" s="57">
        <f>Table32[[#This Row],[C&amp;I CLM $ Collected]]/'1.) CLM Reference'!$B$4</f>
        <v>0</v>
      </c>
      <c r="N17" s="102">
        <v>19026</v>
      </c>
      <c r="O17" s="80">
        <f>Table32[[#This Row],[C&amp;I Incentive Disbursements]]/'1.) CLM Reference'!$B$5</f>
        <v>1.4507518994398913E-4</v>
      </c>
    </row>
    <row r="18" spans="1:15" x14ac:dyDescent="0.35">
      <c r="A18" s="89" t="s">
        <v>88</v>
      </c>
      <c r="B18" s="100">
        <v>9001200200</v>
      </c>
      <c r="C18" s="89" t="s">
        <v>50</v>
      </c>
      <c r="D18" s="53">
        <f>Table32[[#This Row],[Residential CLM $ Collected]]+Table32[[#This Row],[C&amp;I CLM $ Collected]]</f>
        <v>795.79393999999991</v>
      </c>
      <c r="E18" s="57">
        <f>Table32[[#This Row],[CLM $ Collected ]]/'1.) CLM Reference'!$B$4</f>
        <v>7.5460238493786913E-6</v>
      </c>
      <c r="F18" s="55">
        <f>Table32[[#This Row],[Residential Incentive Disbursements]]+Table32[[#This Row],[C&amp;I Incentive Disbursements]]</f>
        <v>0</v>
      </c>
      <c r="G18" s="57">
        <f>Table32[[#This Row],[Incentive Disbursements]]/'1.) CLM Reference'!$B$5</f>
        <v>0</v>
      </c>
      <c r="H18" s="102">
        <v>0</v>
      </c>
      <c r="I18" s="57">
        <f>Table32[[#This Row],[Residential CLM $ Collected]]/'1.) CLM Reference'!$B$4</f>
        <v>0</v>
      </c>
      <c r="J18" s="58">
        <v>0</v>
      </c>
      <c r="K18" s="57">
        <f>Table32[[#This Row],[Residential Incentive Disbursements]]/'1.) CLM Reference'!$B$5</f>
        <v>0</v>
      </c>
      <c r="L18" s="102">
        <v>795.79393999999991</v>
      </c>
      <c r="M18" s="57">
        <f>Table32[[#This Row],[C&amp;I CLM $ Collected]]/'1.) CLM Reference'!$B$4</f>
        <v>7.5460238493786913E-6</v>
      </c>
      <c r="N18" s="102">
        <v>0</v>
      </c>
      <c r="O18" s="80">
        <f>Table32[[#This Row],[C&amp;I Incentive Disbursements]]/'1.) CLM Reference'!$B$5</f>
        <v>0</v>
      </c>
    </row>
    <row r="19" spans="1:15" x14ac:dyDescent="0.35">
      <c r="A19" s="89" t="s">
        <v>88</v>
      </c>
      <c r="B19" s="100">
        <v>9001200301</v>
      </c>
      <c r="C19" s="89" t="s">
        <v>50</v>
      </c>
      <c r="D19" s="53">
        <f>Table32[[#This Row],[Residential CLM $ Collected]]+Table32[[#This Row],[C&amp;I CLM $ Collected]]</f>
        <v>225553.22466000001</v>
      </c>
      <c r="E19" s="57">
        <f>Table32[[#This Row],[CLM $ Collected ]]/'1.) CLM Reference'!$B$4</f>
        <v>2.1387823242140173E-3</v>
      </c>
      <c r="F19" s="55">
        <f>Table32[[#This Row],[Residential Incentive Disbursements]]+Table32[[#This Row],[C&amp;I Incentive Disbursements]]</f>
        <v>344579.35</v>
      </c>
      <c r="G19" s="57">
        <f>Table32[[#This Row],[Incentive Disbursements]]/'1.) CLM Reference'!$B$5</f>
        <v>2.6274526780209347E-3</v>
      </c>
      <c r="H19" s="102">
        <v>0</v>
      </c>
      <c r="I19" s="57">
        <f>Table32[[#This Row],[Residential CLM $ Collected]]/'1.) CLM Reference'!$B$4</f>
        <v>0</v>
      </c>
      <c r="J19" s="58">
        <v>0</v>
      </c>
      <c r="K19" s="57">
        <f>Table32[[#This Row],[Residential Incentive Disbursements]]/'1.) CLM Reference'!$B$5</f>
        <v>0</v>
      </c>
      <c r="L19" s="102">
        <v>225553.22466000001</v>
      </c>
      <c r="M19" s="57">
        <f>Table32[[#This Row],[C&amp;I CLM $ Collected]]/'1.) CLM Reference'!$B$4</f>
        <v>2.1387823242140173E-3</v>
      </c>
      <c r="N19" s="102">
        <v>344579.35</v>
      </c>
      <c r="O19" s="80">
        <f>Table32[[#This Row],[C&amp;I Incentive Disbursements]]/'1.) CLM Reference'!$B$5</f>
        <v>2.6274526780209347E-3</v>
      </c>
    </row>
    <row r="20" spans="1:15" x14ac:dyDescent="0.35">
      <c r="A20" s="89" t="s">
        <v>89</v>
      </c>
      <c r="B20" s="100">
        <v>9005303100</v>
      </c>
      <c r="C20" s="89" t="s">
        <v>50</v>
      </c>
      <c r="D20" s="53">
        <f>Table32[[#This Row],[Residential CLM $ Collected]]+Table32[[#This Row],[C&amp;I CLM $ Collected]]</f>
        <v>0</v>
      </c>
      <c r="E20" s="57">
        <f>Table32[[#This Row],[CLM $ Collected ]]/'1.) CLM Reference'!$B$4</f>
        <v>0</v>
      </c>
      <c r="F20" s="55">
        <f>Table32[[#This Row],[Residential Incentive Disbursements]]+Table32[[#This Row],[C&amp;I Incentive Disbursements]]</f>
        <v>5668</v>
      </c>
      <c r="G20" s="57">
        <f>Table32[[#This Row],[Incentive Disbursements]]/'1.) CLM Reference'!$B$5</f>
        <v>4.3219077925077809E-5</v>
      </c>
      <c r="H20" s="102">
        <v>0</v>
      </c>
      <c r="I20" s="57">
        <f>Table32[[#This Row],[Residential CLM $ Collected]]/'1.) CLM Reference'!$B$4</f>
        <v>0</v>
      </c>
      <c r="J20" s="58">
        <v>0</v>
      </c>
      <c r="K20" s="57">
        <f>Table32[[#This Row],[Residential Incentive Disbursements]]/'1.) CLM Reference'!$B$5</f>
        <v>0</v>
      </c>
      <c r="L20" s="102">
        <v>0</v>
      </c>
      <c r="M20" s="57">
        <f>Table32[[#This Row],[C&amp;I CLM $ Collected]]/'1.) CLM Reference'!$B$4</f>
        <v>0</v>
      </c>
      <c r="N20" s="102">
        <v>5668</v>
      </c>
      <c r="O20" s="80">
        <f>Table32[[#This Row],[C&amp;I Incentive Disbursements]]/'1.) CLM Reference'!$B$5</f>
        <v>4.3219077925077809E-5</v>
      </c>
    </row>
    <row r="21" spans="1:15" x14ac:dyDescent="0.35">
      <c r="A21" s="89" t="s">
        <v>89</v>
      </c>
      <c r="B21" s="100">
        <v>9005342100</v>
      </c>
      <c r="C21" s="89" t="s">
        <v>50</v>
      </c>
      <c r="D21" s="53">
        <f>Table32[[#This Row],[Residential CLM $ Collected]]+Table32[[#This Row],[C&amp;I CLM $ Collected]]</f>
        <v>2016.12583</v>
      </c>
      <c r="E21" s="57">
        <f>Table32[[#This Row],[CLM $ Collected ]]/'1.) CLM Reference'!$B$4</f>
        <v>1.9117679630141956E-5</v>
      </c>
      <c r="F21" s="55">
        <f>Table32[[#This Row],[Residential Incentive Disbursements]]+Table32[[#This Row],[C&amp;I Incentive Disbursements]]</f>
        <v>0</v>
      </c>
      <c r="G21" s="57">
        <f>Table32[[#This Row],[Incentive Disbursements]]/'1.) CLM Reference'!$B$5</f>
        <v>0</v>
      </c>
      <c r="H21" s="102">
        <v>0</v>
      </c>
      <c r="I21" s="57">
        <f>Table32[[#This Row],[Residential CLM $ Collected]]/'1.) CLM Reference'!$B$4</f>
        <v>0</v>
      </c>
      <c r="J21" s="58">
        <v>0</v>
      </c>
      <c r="K21" s="57">
        <f>Table32[[#This Row],[Residential Incentive Disbursements]]/'1.) CLM Reference'!$B$5</f>
        <v>0</v>
      </c>
      <c r="L21" s="102">
        <v>2016.12583</v>
      </c>
      <c r="M21" s="57">
        <f>Table32[[#This Row],[C&amp;I CLM $ Collected]]/'1.) CLM Reference'!$B$4</f>
        <v>1.9117679630141956E-5</v>
      </c>
      <c r="N21" s="102">
        <v>0</v>
      </c>
      <c r="O21" s="80">
        <f>Table32[[#This Row],[C&amp;I Incentive Disbursements]]/'1.) CLM Reference'!$B$5</f>
        <v>0</v>
      </c>
    </row>
    <row r="22" spans="1:15" x14ac:dyDescent="0.35">
      <c r="A22" s="89" t="s">
        <v>90</v>
      </c>
      <c r="B22" s="100">
        <v>9003471100</v>
      </c>
      <c r="C22" s="89" t="s">
        <v>56</v>
      </c>
      <c r="D22" s="53">
        <f>Table32[[#This Row],[Residential CLM $ Collected]]+Table32[[#This Row],[C&amp;I CLM $ Collected]]</f>
        <v>911961.48173</v>
      </c>
      <c r="E22" s="57">
        <f>Table32[[#This Row],[CLM $ Collected ]]/'1.) CLM Reference'!$B$4</f>
        <v>8.6475691067078378E-3</v>
      </c>
      <c r="F22" s="55">
        <f>Table32[[#This Row],[Residential Incentive Disbursements]]+Table32[[#This Row],[C&amp;I Incentive Disbursements]]</f>
        <v>829687.49</v>
      </c>
      <c r="G22" s="57">
        <f>Table32[[#This Row],[Incentive Disbursements]]/'1.) CLM Reference'!$B$5</f>
        <v>6.3264517084989794E-3</v>
      </c>
      <c r="H22" s="102">
        <v>0</v>
      </c>
      <c r="I22" s="57">
        <f>Table32[[#This Row],[Residential CLM $ Collected]]/'1.) CLM Reference'!$B$4</f>
        <v>0</v>
      </c>
      <c r="J22" s="58">
        <v>0</v>
      </c>
      <c r="K22" s="57">
        <f>Table32[[#This Row],[Residential Incentive Disbursements]]/'1.) CLM Reference'!$B$5</f>
        <v>0</v>
      </c>
      <c r="L22" s="102">
        <v>911961.48173</v>
      </c>
      <c r="M22" s="57">
        <f>Table32[[#This Row],[C&amp;I CLM $ Collected]]/'1.) CLM Reference'!$B$4</f>
        <v>8.6475691067078378E-3</v>
      </c>
      <c r="N22" s="102">
        <v>829687.49</v>
      </c>
      <c r="O22" s="80">
        <f>Table32[[#This Row],[C&amp;I Incentive Disbursements]]/'1.) CLM Reference'!$B$5</f>
        <v>6.3264517084989794E-3</v>
      </c>
    </row>
    <row r="23" spans="1:15" x14ac:dyDescent="0.35">
      <c r="A23" s="89" t="s">
        <v>90</v>
      </c>
      <c r="B23" s="100">
        <v>9003471300</v>
      </c>
      <c r="C23" s="89" t="s">
        <v>50</v>
      </c>
      <c r="D23" s="53">
        <f>Table32[[#This Row],[Residential CLM $ Collected]]+Table32[[#This Row],[C&amp;I CLM $ Collected]]</f>
        <v>40.227530000000002</v>
      </c>
      <c r="E23" s="57">
        <f>Table32[[#This Row],[CLM $ Collected ]]/'1.) CLM Reference'!$B$4</f>
        <v>3.8145289317181383E-7</v>
      </c>
      <c r="F23" s="55">
        <f>Table32[[#This Row],[Residential Incentive Disbursements]]+Table32[[#This Row],[C&amp;I Incentive Disbursements]]</f>
        <v>0</v>
      </c>
      <c r="G23" s="57">
        <f>Table32[[#This Row],[Incentive Disbursements]]/'1.) CLM Reference'!$B$5</f>
        <v>0</v>
      </c>
      <c r="H23" s="102">
        <v>0</v>
      </c>
      <c r="I23" s="57">
        <f>Table32[[#This Row],[Residential CLM $ Collected]]/'1.) CLM Reference'!$B$4</f>
        <v>0</v>
      </c>
      <c r="J23" s="58">
        <v>0</v>
      </c>
      <c r="K23" s="57">
        <f>Table32[[#This Row],[Residential Incentive Disbursements]]/'1.) CLM Reference'!$B$5</f>
        <v>0</v>
      </c>
      <c r="L23" s="102">
        <v>40.227530000000002</v>
      </c>
      <c r="M23" s="57">
        <f>Table32[[#This Row],[C&amp;I CLM $ Collected]]/'1.) CLM Reference'!$B$4</f>
        <v>3.8145289317181383E-7</v>
      </c>
      <c r="N23" s="102">
        <v>0</v>
      </c>
      <c r="O23" s="80">
        <f>Table32[[#This Row],[C&amp;I Incentive Disbursements]]/'1.) CLM Reference'!$B$5</f>
        <v>0</v>
      </c>
    </row>
    <row r="24" spans="1:15" x14ac:dyDescent="0.35">
      <c r="A24" s="89" t="s">
        <v>91</v>
      </c>
      <c r="B24" s="100">
        <v>9003514900</v>
      </c>
      <c r="C24" s="89" t="s">
        <v>50</v>
      </c>
      <c r="D24" s="53">
        <f>Table32[[#This Row],[Residential CLM $ Collected]]+Table32[[#This Row],[C&amp;I CLM $ Collected]]</f>
        <v>0</v>
      </c>
      <c r="E24" s="57">
        <f>Table32[[#This Row],[CLM $ Collected ]]/'1.) CLM Reference'!$B$4</f>
        <v>0</v>
      </c>
      <c r="F24" s="55">
        <f>Table32[[#This Row],[Residential Incentive Disbursements]]+Table32[[#This Row],[C&amp;I Incentive Disbursements]]</f>
        <v>1000</v>
      </c>
      <c r="G24" s="57">
        <f>Table32[[#This Row],[Incentive Disbursements]]/'1.) CLM Reference'!$B$5</f>
        <v>7.6251019627871928E-6</v>
      </c>
      <c r="H24" s="102">
        <v>0</v>
      </c>
      <c r="I24" s="57">
        <f>Table32[[#This Row],[Residential CLM $ Collected]]/'1.) CLM Reference'!$B$4</f>
        <v>0</v>
      </c>
      <c r="J24" s="58">
        <v>0</v>
      </c>
      <c r="K24" s="57">
        <f>Table32[[#This Row],[Residential Incentive Disbursements]]/'1.) CLM Reference'!$B$5</f>
        <v>0</v>
      </c>
      <c r="L24" s="102">
        <v>0</v>
      </c>
      <c r="M24" s="57">
        <f>Table32[[#This Row],[C&amp;I CLM $ Collected]]/'1.) CLM Reference'!$B$4</f>
        <v>0</v>
      </c>
      <c r="N24" s="102">
        <v>1000</v>
      </c>
      <c r="O24" s="80">
        <f>Table32[[#This Row],[C&amp;I Incentive Disbursements]]/'1.) CLM Reference'!$B$5</f>
        <v>7.6251019627871928E-6</v>
      </c>
    </row>
    <row r="25" spans="1:15" x14ac:dyDescent="0.35">
      <c r="A25" s="89" t="s">
        <v>91</v>
      </c>
      <c r="B25" s="100">
        <v>9013529100</v>
      </c>
      <c r="C25" s="89" t="s">
        <v>50</v>
      </c>
      <c r="D25" s="53">
        <f>Table32[[#This Row],[Residential CLM $ Collected]]+Table32[[#This Row],[C&amp;I CLM $ Collected]]</f>
        <v>23396.375120000001</v>
      </c>
      <c r="E25" s="57">
        <f>Table32[[#This Row],[CLM $ Collected ]]/'1.) CLM Reference'!$B$4</f>
        <v>2.2185341678340785E-4</v>
      </c>
      <c r="F25" s="55">
        <f>Table32[[#This Row],[Residential Incentive Disbursements]]+Table32[[#This Row],[C&amp;I Incentive Disbursements]]</f>
        <v>35127.949999999997</v>
      </c>
      <c r="G25" s="57">
        <f>Table32[[#This Row],[Incentive Disbursements]]/'1.) CLM Reference'!$B$5</f>
        <v>2.6785420049369032E-4</v>
      </c>
      <c r="H25" s="102">
        <v>0</v>
      </c>
      <c r="I25" s="57">
        <f>Table32[[#This Row],[Residential CLM $ Collected]]/'1.) CLM Reference'!$B$4</f>
        <v>0</v>
      </c>
      <c r="J25" s="58">
        <v>0</v>
      </c>
      <c r="K25" s="57">
        <f>Table32[[#This Row],[Residential Incentive Disbursements]]/'1.) CLM Reference'!$B$5</f>
        <v>0</v>
      </c>
      <c r="L25" s="102">
        <v>23396.375120000001</v>
      </c>
      <c r="M25" s="57">
        <f>Table32[[#This Row],[C&amp;I CLM $ Collected]]/'1.) CLM Reference'!$B$4</f>
        <v>2.2185341678340785E-4</v>
      </c>
      <c r="N25" s="102">
        <v>35127.949999999997</v>
      </c>
      <c r="O25" s="80">
        <f>Table32[[#This Row],[C&amp;I Incentive Disbursements]]/'1.) CLM Reference'!$B$5</f>
        <v>2.6785420049369032E-4</v>
      </c>
    </row>
    <row r="26" spans="1:15" x14ac:dyDescent="0.35">
      <c r="A26" s="89" t="s">
        <v>92</v>
      </c>
      <c r="B26" s="100">
        <v>9009184100</v>
      </c>
      <c r="C26" s="89" t="s">
        <v>56</v>
      </c>
      <c r="D26" s="53">
        <f>Table32[[#This Row],[Residential CLM $ Collected]]+Table32[[#This Row],[C&amp;I CLM $ Collected]]</f>
        <v>464032.62938999996</v>
      </c>
      <c r="E26" s="57">
        <f>Table32[[#This Row],[CLM $ Collected ]]/'1.) CLM Reference'!$B$4</f>
        <v>4.4001356535422267E-3</v>
      </c>
      <c r="F26" s="55">
        <f>Table32[[#This Row],[Residential Incentive Disbursements]]+Table32[[#This Row],[C&amp;I Incentive Disbursements]]</f>
        <v>552069.09</v>
      </c>
      <c r="G26" s="57">
        <f>Table32[[#This Row],[Incentive Disbursements]]/'1.) CLM Reference'!$B$5</f>
        <v>4.2095831017531391E-3</v>
      </c>
      <c r="H26" s="102">
        <v>0</v>
      </c>
      <c r="I26" s="57">
        <f>Table32[[#This Row],[Residential CLM $ Collected]]/'1.) CLM Reference'!$B$4</f>
        <v>0</v>
      </c>
      <c r="J26" s="58">
        <v>0</v>
      </c>
      <c r="K26" s="57">
        <f>Table32[[#This Row],[Residential Incentive Disbursements]]/'1.) CLM Reference'!$B$5</f>
        <v>0</v>
      </c>
      <c r="L26" s="102">
        <v>464032.62938999996</v>
      </c>
      <c r="M26" s="57">
        <f>Table32[[#This Row],[C&amp;I CLM $ Collected]]/'1.) CLM Reference'!$B$4</f>
        <v>4.4001356535422267E-3</v>
      </c>
      <c r="N26" s="102">
        <v>552069.09</v>
      </c>
      <c r="O26" s="80">
        <f>Table32[[#This Row],[C&amp;I Incentive Disbursements]]/'1.) CLM Reference'!$B$5</f>
        <v>4.2095831017531391E-3</v>
      </c>
    </row>
    <row r="27" spans="1:15" x14ac:dyDescent="0.35">
      <c r="A27" s="89" t="s">
        <v>92</v>
      </c>
      <c r="B27" s="100">
        <v>9009184200</v>
      </c>
      <c r="C27" s="89" t="s">
        <v>50</v>
      </c>
      <c r="D27" s="53">
        <f>Table32[[#This Row],[Residential CLM $ Collected]]+Table32[[#This Row],[C&amp;I CLM $ Collected]]</f>
        <v>0.72980999999999996</v>
      </c>
      <c r="E27" s="57">
        <f>Table32[[#This Row],[CLM $ Collected ]]/'1.) CLM Reference'!$B$4</f>
        <v>6.920338782065949E-9</v>
      </c>
      <c r="F27" s="55">
        <f>Table32[[#This Row],[Residential Incentive Disbursements]]+Table32[[#This Row],[C&amp;I Incentive Disbursements]]</f>
        <v>0</v>
      </c>
      <c r="G27" s="57">
        <f>Table32[[#This Row],[Incentive Disbursements]]/'1.) CLM Reference'!$B$5</f>
        <v>0</v>
      </c>
      <c r="H27" s="102">
        <v>0</v>
      </c>
      <c r="I27" s="57">
        <f>Table32[[#This Row],[Residential CLM $ Collected]]/'1.) CLM Reference'!$B$4</f>
        <v>0</v>
      </c>
      <c r="J27" s="58">
        <v>0</v>
      </c>
      <c r="K27" s="57">
        <f>Table32[[#This Row],[Residential Incentive Disbursements]]/'1.) CLM Reference'!$B$5</f>
        <v>0</v>
      </c>
      <c r="L27" s="102">
        <v>0.72980999999999996</v>
      </c>
      <c r="M27" s="57">
        <f>Table32[[#This Row],[C&amp;I CLM $ Collected]]/'1.) CLM Reference'!$B$4</f>
        <v>6.920338782065949E-9</v>
      </c>
      <c r="N27" s="102">
        <v>0</v>
      </c>
      <c r="O27" s="80">
        <f>Table32[[#This Row],[C&amp;I Incentive Disbursements]]/'1.) CLM Reference'!$B$5</f>
        <v>0</v>
      </c>
    </row>
    <row r="28" spans="1:15" x14ac:dyDescent="0.35">
      <c r="A28" s="89" t="s">
        <v>92</v>
      </c>
      <c r="B28" s="100">
        <v>9009184300</v>
      </c>
      <c r="C28" s="89" t="s">
        <v>50</v>
      </c>
      <c r="D28" s="53">
        <f>Table32[[#This Row],[Residential CLM $ Collected]]+Table32[[#This Row],[C&amp;I CLM $ Collected]]</f>
        <v>18.68515</v>
      </c>
      <c r="E28" s="57">
        <f>Table32[[#This Row],[CLM $ Collected ]]/'1.) CLM Reference'!$B$4</f>
        <v>1.7717977034258172E-7</v>
      </c>
      <c r="F28" s="55">
        <f>Table32[[#This Row],[Residential Incentive Disbursements]]+Table32[[#This Row],[C&amp;I Incentive Disbursements]]</f>
        <v>0</v>
      </c>
      <c r="G28" s="57">
        <f>Table32[[#This Row],[Incentive Disbursements]]/'1.) CLM Reference'!$B$5</f>
        <v>0</v>
      </c>
      <c r="H28" s="102">
        <v>0</v>
      </c>
      <c r="I28" s="57">
        <f>Table32[[#This Row],[Residential CLM $ Collected]]/'1.) CLM Reference'!$B$4</f>
        <v>0</v>
      </c>
      <c r="J28" s="58">
        <v>0</v>
      </c>
      <c r="K28" s="57">
        <f>Table32[[#This Row],[Residential Incentive Disbursements]]/'1.) CLM Reference'!$B$5</f>
        <v>0</v>
      </c>
      <c r="L28" s="102">
        <v>18.68515</v>
      </c>
      <c r="M28" s="57">
        <f>Table32[[#This Row],[C&amp;I CLM $ Collected]]/'1.) CLM Reference'!$B$4</f>
        <v>1.7717977034258172E-7</v>
      </c>
      <c r="N28" s="102">
        <v>0</v>
      </c>
      <c r="O28" s="80">
        <f>Table32[[#This Row],[C&amp;I Incentive Disbursements]]/'1.) CLM Reference'!$B$5</f>
        <v>0</v>
      </c>
    </row>
    <row r="29" spans="1:15" x14ac:dyDescent="0.35">
      <c r="A29" s="89" t="s">
        <v>93</v>
      </c>
      <c r="B29" s="100">
        <v>9005250100</v>
      </c>
      <c r="C29" s="89" t="s">
        <v>50</v>
      </c>
      <c r="D29" s="53">
        <f>Table32[[#This Row],[Residential CLM $ Collected]]+Table32[[#This Row],[C&amp;I CLM $ Collected]]</f>
        <v>415.93021999999996</v>
      </c>
      <c r="E29" s="57">
        <f>Table32[[#This Row],[CLM $ Collected ]]/'1.) CLM Reference'!$B$4</f>
        <v>3.9440101287995806E-6</v>
      </c>
      <c r="F29" s="55">
        <f>Table32[[#This Row],[Residential Incentive Disbursements]]+Table32[[#This Row],[C&amp;I Incentive Disbursements]]</f>
        <v>0</v>
      </c>
      <c r="G29" s="57">
        <f>Table32[[#This Row],[Incentive Disbursements]]/'1.) CLM Reference'!$B$5</f>
        <v>0</v>
      </c>
      <c r="H29" s="102">
        <v>0</v>
      </c>
      <c r="I29" s="57">
        <f>Table32[[#This Row],[Residential CLM $ Collected]]/'1.) CLM Reference'!$B$4</f>
        <v>0</v>
      </c>
      <c r="J29" s="58">
        <v>0</v>
      </c>
      <c r="K29" s="57">
        <f>Table32[[#This Row],[Residential Incentive Disbursements]]/'1.) CLM Reference'!$B$5</f>
        <v>0</v>
      </c>
      <c r="L29" s="102">
        <v>415.93021999999996</v>
      </c>
      <c r="M29" s="57">
        <f>Table32[[#This Row],[C&amp;I CLM $ Collected]]/'1.) CLM Reference'!$B$4</f>
        <v>3.9440101287995806E-6</v>
      </c>
      <c r="N29" s="102">
        <v>0</v>
      </c>
      <c r="O29" s="80">
        <f>Table32[[#This Row],[C&amp;I Incentive Disbursements]]/'1.) CLM Reference'!$B$5</f>
        <v>0</v>
      </c>
    </row>
    <row r="30" spans="1:15" x14ac:dyDescent="0.35">
      <c r="A30" s="89" t="s">
        <v>94</v>
      </c>
      <c r="B30" s="100">
        <v>9003405100</v>
      </c>
      <c r="C30" s="89" t="s">
        <v>50</v>
      </c>
      <c r="D30" s="53">
        <f>Table32[[#This Row],[Residential CLM $ Collected]]+Table32[[#This Row],[C&amp;I CLM $ Collected]]</f>
        <v>923177.25586999999</v>
      </c>
      <c r="E30" s="57">
        <f>Table32[[#This Row],[CLM $ Collected ]]/'1.) CLM Reference'!$B$4</f>
        <v>8.7539213857283152E-3</v>
      </c>
      <c r="F30" s="55">
        <f>Table32[[#This Row],[Residential Incentive Disbursements]]+Table32[[#This Row],[C&amp;I Incentive Disbursements]]</f>
        <v>251775</v>
      </c>
      <c r="G30" s="57">
        <f>Table32[[#This Row],[Incentive Disbursements]]/'1.) CLM Reference'!$B$5</f>
        <v>1.9198100466807455E-3</v>
      </c>
      <c r="H30" s="102">
        <v>0</v>
      </c>
      <c r="I30" s="57">
        <f>Table32[[#This Row],[Residential CLM $ Collected]]/'1.) CLM Reference'!$B$4</f>
        <v>0</v>
      </c>
      <c r="J30" s="58">
        <v>0</v>
      </c>
      <c r="K30" s="57">
        <f>Table32[[#This Row],[Residential Incentive Disbursements]]/'1.) CLM Reference'!$B$5</f>
        <v>0</v>
      </c>
      <c r="L30" s="102">
        <v>923177.25586999999</v>
      </c>
      <c r="M30" s="57">
        <f>Table32[[#This Row],[C&amp;I CLM $ Collected]]/'1.) CLM Reference'!$B$4</f>
        <v>8.7539213857283152E-3</v>
      </c>
      <c r="N30" s="102">
        <v>251775</v>
      </c>
      <c r="O30" s="80">
        <f>Table32[[#This Row],[C&amp;I Incentive Disbursements]]/'1.) CLM Reference'!$B$5</f>
        <v>1.9198100466807455E-3</v>
      </c>
    </row>
    <row r="31" spans="1:15" x14ac:dyDescent="0.35">
      <c r="A31" s="89" t="s">
        <v>94</v>
      </c>
      <c r="B31" s="100">
        <v>9003405402</v>
      </c>
      <c r="C31" s="89" t="s">
        <v>50</v>
      </c>
      <c r="D31" s="53">
        <f>Table32[[#This Row],[Residential CLM $ Collected]]+Table32[[#This Row],[C&amp;I CLM $ Collected]]</f>
        <v>17.533459999999998</v>
      </c>
      <c r="E31" s="57">
        <f>Table32[[#This Row],[CLM $ Collected ]]/'1.) CLM Reference'!$B$4</f>
        <v>1.6625900333210292E-7</v>
      </c>
      <c r="F31" s="55">
        <f>Table32[[#This Row],[Residential Incentive Disbursements]]+Table32[[#This Row],[C&amp;I Incentive Disbursements]]</f>
        <v>0</v>
      </c>
      <c r="G31" s="57">
        <f>Table32[[#This Row],[Incentive Disbursements]]/'1.) CLM Reference'!$B$5</f>
        <v>0</v>
      </c>
      <c r="H31" s="102">
        <v>0</v>
      </c>
      <c r="I31" s="57">
        <f>Table32[[#This Row],[Residential CLM $ Collected]]/'1.) CLM Reference'!$B$4</f>
        <v>0</v>
      </c>
      <c r="J31" s="58">
        <v>0</v>
      </c>
      <c r="K31" s="57">
        <f>Table32[[#This Row],[Residential Incentive Disbursements]]/'1.) CLM Reference'!$B$5</f>
        <v>0</v>
      </c>
      <c r="L31" s="102">
        <v>17.533459999999998</v>
      </c>
      <c r="M31" s="57">
        <f>Table32[[#This Row],[C&amp;I CLM $ Collected]]/'1.) CLM Reference'!$B$4</f>
        <v>1.6625900333210292E-7</v>
      </c>
      <c r="N31" s="102">
        <v>0</v>
      </c>
      <c r="O31" s="80">
        <f>Table32[[#This Row],[C&amp;I Incentive Disbursements]]/'1.) CLM Reference'!$B$5</f>
        <v>0</v>
      </c>
    </row>
    <row r="32" spans="1:15" x14ac:dyDescent="0.35">
      <c r="A32" s="89" t="s">
        <v>94</v>
      </c>
      <c r="B32" s="100">
        <v>9003405600</v>
      </c>
      <c r="C32" s="89" t="s">
        <v>50</v>
      </c>
      <c r="D32" s="53">
        <f>Table32[[#This Row],[Residential CLM $ Collected]]+Table32[[#This Row],[C&amp;I CLM $ Collected]]</f>
        <v>6.7108600000000003</v>
      </c>
      <c r="E32" s="57">
        <f>Table32[[#This Row],[CLM $ Collected ]]/'1.) CLM Reference'!$B$4</f>
        <v>6.3634952547944116E-8</v>
      </c>
      <c r="F32" s="55">
        <f>Table32[[#This Row],[Residential Incentive Disbursements]]+Table32[[#This Row],[C&amp;I Incentive Disbursements]]</f>
        <v>0</v>
      </c>
      <c r="G32" s="57">
        <f>Table32[[#This Row],[Incentive Disbursements]]/'1.) CLM Reference'!$B$5</f>
        <v>0</v>
      </c>
      <c r="H32" s="102">
        <v>0</v>
      </c>
      <c r="I32" s="57">
        <f>Table32[[#This Row],[Residential CLM $ Collected]]/'1.) CLM Reference'!$B$4</f>
        <v>0</v>
      </c>
      <c r="J32" s="58">
        <v>0</v>
      </c>
      <c r="K32" s="57">
        <f>Table32[[#This Row],[Residential Incentive Disbursements]]/'1.) CLM Reference'!$B$5</f>
        <v>0</v>
      </c>
      <c r="L32" s="102">
        <v>6.7108600000000003</v>
      </c>
      <c r="M32" s="57">
        <f>Table32[[#This Row],[C&amp;I CLM $ Collected]]/'1.) CLM Reference'!$B$4</f>
        <v>6.3634952547944116E-8</v>
      </c>
      <c r="N32" s="102">
        <v>0</v>
      </c>
      <c r="O32" s="80">
        <f>Table32[[#This Row],[C&amp;I Incentive Disbursements]]/'1.) CLM Reference'!$B$5</f>
        <v>0</v>
      </c>
    </row>
    <row r="33" spans="1:15" x14ac:dyDescent="0.35">
      <c r="A33" s="89" t="s">
        <v>94</v>
      </c>
      <c r="B33" s="100">
        <v>9003406100</v>
      </c>
      <c r="C33" s="89" t="s">
        <v>50</v>
      </c>
      <c r="D33" s="53">
        <f>Table32[[#This Row],[Residential CLM $ Collected]]+Table32[[#This Row],[C&amp;I CLM $ Collected]]</f>
        <v>2.4777499999999999</v>
      </c>
      <c r="E33" s="57">
        <f>Table32[[#This Row],[CLM $ Collected ]]/'1.) CLM Reference'!$B$4</f>
        <v>2.3494977346520198E-8</v>
      </c>
      <c r="F33" s="55">
        <f>Table32[[#This Row],[Residential Incentive Disbursements]]+Table32[[#This Row],[C&amp;I Incentive Disbursements]]</f>
        <v>0</v>
      </c>
      <c r="G33" s="57">
        <f>Table32[[#This Row],[Incentive Disbursements]]/'1.) CLM Reference'!$B$5</f>
        <v>0</v>
      </c>
      <c r="H33" s="102">
        <v>0</v>
      </c>
      <c r="I33" s="57">
        <f>Table32[[#This Row],[Residential CLM $ Collected]]/'1.) CLM Reference'!$B$4</f>
        <v>0</v>
      </c>
      <c r="J33" s="58">
        <v>0</v>
      </c>
      <c r="K33" s="57">
        <f>Table32[[#This Row],[Residential Incentive Disbursements]]/'1.) CLM Reference'!$B$5</f>
        <v>0</v>
      </c>
      <c r="L33" s="102">
        <v>2.4777499999999999</v>
      </c>
      <c r="M33" s="57">
        <f>Table32[[#This Row],[C&amp;I CLM $ Collected]]/'1.) CLM Reference'!$B$4</f>
        <v>2.3494977346520198E-8</v>
      </c>
      <c r="N33" s="102">
        <v>0</v>
      </c>
      <c r="O33" s="80">
        <f>Table32[[#This Row],[C&amp;I Incentive Disbursements]]/'1.) CLM Reference'!$B$5</f>
        <v>0</v>
      </c>
    </row>
    <row r="34" spans="1:15" x14ac:dyDescent="0.35">
      <c r="A34" s="89" t="s">
        <v>95</v>
      </c>
      <c r="B34" s="100">
        <v>9001205100</v>
      </c>
      <c r="C34" s="89" t="s">
        <v>50</v>
      </c>
      <c r="D34" s="53">
        <f>Table32[[#This Row],[Residential CLM $ Collected]]+Table32[[#This Row],[C&amp;I CLM $ Collected]]</f>
        <v>4.8786500000000004</v>
      </c>
      <c r="E34" s="57">
        <f>Table32[[#This Row],[CLM $ Collected ]]/'1.) CLM Reference'!$B$4</f>
        <v>4.6261233470528011E-8</v>
      </c>
      <c r="F34" s="55">
        <f>Table32[[#This Row],[Residential Incentive Disbursements]]+Table32[[#This Row],[C&amp;I Incentive Disbursements]]</f>
        <v>40760.129999999997</v>
      </c>
      <c r="G34" s="57">
        <f>Table32[[#This Row],[Incentive Disbursements]]/'1.) CLM Reference'!$B$5</f>
        <v>3.1080014726646114E-4</v>
      </c>
      <c r="H34" s="102">
        <v>0</v>
      </c>
      <c r="I34" s="57">
        <f>Table32[[#This Row],[Residential CLM $ Collected]]/'1.) CLM Reference'!$B$4</f>
        <v>0</v>
      </c>
      <c r="J34" s="58">
        <v>0</v>
      </c>
      <c r="K34" s="57">
        <f>Table32[[#This Row],[Residential Incentive Disbursements]]/'1.) CLM Reference'!$B$5</f>
        <v>0</v>
      </c>
      <c r="L34" s="102">
        <v>4.8786500000000004</v>
      </c>
      <c r="M34" s="57">
        <f>Table32[[#This Row],[C&amp;I CLM $ Collected]]/'1.) CLM Reference'!$B$4</f>
        <v>4.6261233470528011E-8</v>
      </c>
      <c r="N34" s="102">
        <v>40760.129999999997</v>
      </c>
      <c r="O34" s="80">
        <f>Table32[[#This Row],[C&amp;I Incentive Disbursements]]/'1.) CLM Reference'!$B$5</f>
        <v>3.1080014726646114E-4</v>
      </c>
    </row>
    <row r="35" spans="1:15" x14ac:dyDescent="0.35">
      <c r="A35" s="89" t="s">
        <v>95</v>
      </c>
      <c r="B35" s="100">
        <v>9001205300</v>
      </c>
      <c r="C35" s="89" t="s">
        <v>50</v>
      </c>
      <c r="D35" s="53">
        <f>Table32[[#This Row],[Residential CLM $ Collected]]+Table32[[#This Row],[C&amp;I CLM $ Collected]]</f>
        <v>227992.95828999998</v>
      </c>
      <c r="E35" s="57">
        <f>Table32[[#This Row],[CLM $ Collected ]]/'1.) CLM Reference'!$B$4</f>
        <v>2.1619168157359192E-3</v>
      </c>
      <c r="F35" s="55">
        <f>Table32[[#This Row],[Residential Incentive Disbursements]]+Table32[[#This Row],[C&amp;I Incentive Disbursements]]</f>
        <v>140213</v>
      </c>
      <c r="G35" s="57">
        <f>Table32[[#This Row],[Incentive Disbursements]]/'1.) CLM Reference'!$B$5</f>
        <v>1.0691384215082806E-3</v>
      </c>
      <c r="H35" s="102">
        <v>0</v>
      </c>
      <c r="I35" s="57">
        <f>Table32[[#This Row],[Residential CLM $ Collected]]/'1.) CLM Reference'!$B$4</f>
        <v>0</v>
      </c>
      <c r="J35" s="58">
        <v>0</v>
      </c>
      <c r="K35" s="57">
        <f>Table32[[#This Row],[Residential Incentive Disbursements]]/'1.) CLM Reference'!$B$5</f>
        <v>0</v>
      </c>
      <c r="L35" s="102">
        <v>227992.95828999998</v>
      </c>
      <c r="M35" s="57">
        <f>Table32[[#This Row],[C&amp;I CLM $ Collected]]/'1.) CLM Reference'!$B$4</f>
        <v>2.1619168157359192E-3</v>
      </c>
      <c r="N35" s="102">
        <v>140213</v>
      </c>
      <c r="O35" s="80">
        <f>Table32[[#This Row],[C&amp;I Incentive Disbursements]]/'1.) CLM Reference'!$B$5</f>
        <v>1.0691384215082806E-3</v>
      </c>
    </row>
    <row r="36" spans="1:15" x14ac:dyDescent="0.35">
      <c r="A36" s="89" t="s">
        <v>96</v>
      </c>
      <c r="B36" s="100">
        <v>9015905100</v>
      </c>
      <c r="C36" s="89" t="s">
        <v>50</v>
      </c>
      <c r="D36" s="53">
        <f>Table32[[#This Row],[Residential CLM $ Collected]]+Table32[[#This Row],[C&amp;I CLM $ Collected]]</f>
        <v>34350.541789999996</v>
      </c>
      <c r="E36" s="57">
        <f>Table32[[#This Row],[CLM $ Collected ]]/'1.) CLM Reference'!$B$4</f>
        <v>3.2572503327484421E-4</v>
      </c>
      <c r="F36" s="55">
        <f>Table32[[#This Row],[Residential Incentive Disbursements]]+Table32[[#This Row],[C&amp;I Incentive Disbursements]]</f>
        <v>19648</v>
      </c>
      <c r="G36" s="57">
        <f>Table32[[#This Row],[Incentive Disbursements]]/'1.) CLM Reference'!$B$5</f>
        <v>1.4981800336484277E-4</v>
      </c>
      <c r="H36" s="102">
        <v>0</v>
      </c>
      <c r="I36" s="57">
        <f>Table32[[#This Row],[Residential CLM $ Collected]]/'1.) CLM Reference'!$B$4</f>
        <v>0</v>
      </c>
      <c r="J36" s="58">
        <v>0</v>
      </c>
      <c r="K36" s="57">
        <f>Table32[[#This Row],[Residential Incentive Disbursements]]/'1.) CLM Reference'!$B$5</f>
        <v>0</v>
      </c>
      <c r="L36" s="102">
        <v>34350.541789999996</v>
      </c>
      <c r="M36" s="57">
        <f>Table32[[#This Row],[C&amp;I CLM $ Collected]]/'1.) CLM Reference'!$B$4</f>
        <v>3.2572503327484421E-4</v>
      </c>
      <c r="N36" s="102">
        <v>19648</v>
      </c>
      <c r="O36" s="80">
        <f>Table32[[#This Row],[C&amp;I Incentive Disbursements]]/'1.) CLM Reference'!$B$5</f>
        <v>1.4981800336484277E-4</v>
      </c>
    </row>
    <row r="37" spans="1:15" x14ac:dyDescent="0.35">
      <c r="A37" s="89" t="s">
        <v>97</v>
      </c>
      <c r="B37" s="100">
        <v>9003405800</v>
      </c>
      <c r="C37" s="89" t="s">
        <v>50</v>
      </c>
      <c r="D37" s="53">
        <f>Table32[[#This Row],[Residential CLM $ Collected]]+Table32[[#This Row],[C&amp;I CLM $ Collected]]</f>
        <v>0</v>
      </c>
      <c r="E37" s="57">
        <f>Table32[[#This Row],[CLM $ Collected ]]/'1.) CLM Reference'!$B$4</f>
        <v>0</v>
      </c>
      <c r="F37" s="55">
        <f>Table32[[#This Row],[Residential Incentive Disbursements]]+Table32[[#This Row],[C&amp;I Incentive Disbursements]]</f>
        <v>2839.56</v>
      </c>
      <c r="G37" s="57">
        <f>Table32[[#This Row],[Incentive Disbursements]]/'1.) CLM Reference'!$B$5</f>
        <v>2.1651934529451999E-5</v>
      </c>
      <c r="H37" s="102">
        <v>0</v>
      </c>
      <c r="I37" s="57">
        <f>Table32[[#This Row],[Residential CLM $ Collected]]/'1.) CLM Reference'!$B$4</f>
        <v>0</v>
      </c>
      <c r="J37" s="58">
        <v>0</v>
      </c>
      <c r="K37" s="57">
        <f>Table32[[#This Row],[Residential Incentive Disbursements]]/'1.) CLM Reference'!$B$5</f>
        <v>0</v>
      </c>
      <c r="L37" s="102">
        <v>0</v>
      </c>
      <c r="M37" s="57">
        <f>Table32[[#This Row],[C&amp;I CLM $ Collected]]/'1.) CLM Reference'!$B$4</f>
        <v>0</v>
      </c>
      <c r="N37" s="102">
        <v>2839.56</v>
      </c>
      <c r="O37" s="80">
        <f>Table32[[#This Row],[C&amp;I Incentive Disbursements]]/'1.) CLM Reference'!$B$5</f>
        <v>2.1651934529451999E-5</v>
      </c>
    </row>
    <row r="38" spans="1:15" x14ac:dyDescent="0.35">
      <c r="A38" s="89" t="s">
        <v>97</v>
      </c>
      <c r="B38" s="100">
        <v>9003410102</v>
      </c>
      <c r="C38" s="89" t="s">
        <v>50</v>
      </c>
      <c r="D38" s="53">
        <f>Table32[[#This Row],[Residential CLM $ Collected]]+Table32[[#This Row],[C&amp;I CLM $ Collected]]</f>
        <v>13649.014739999999</v>
      </c>
      <c r="E38" s="57">
        <f>Table32[[#This Row],[CLM $ Collected ]]/'1.) CLM Reference'!$B$4</f>
        <v>1.2942520113757249E-4</v>
      </c>
      <c r="F38" s="55">
        <f>Table32[[#This Row],[Residential Incentive Disbursements]]+Table32[[#This Row],[C&amp;I Incentive Disbursements]]</f>
        <v>5070</v>
      </c>
      <c r="G38" s="57">
        <f>Table32[[#This Row],[Incentive Disbursements]]/'1.) CLM Reference'!$B$5</f>
        <v>3.8659266951331066E-5</v>
      </c>
      <c r="H38" s="102">
        <v>0</v>
      </c>
      <c r="I38" s="57">
        <f>Table32[[#This Row],[Residential CLM $ Collected]]/'1.) CLM Reference'!$B$4</f>
        <v>0</v>
      </c>
      <c r="J38" s="58">
        <v>0</v>
      </c>
      <c r="K38" s="57">
        <f>Table32[[#This Row],[Residential Incentive Disbursements]]/'1.) CLM Reference'!$B$5</f>
        <v>0</v>
      </c>
      <c r="L38" s="102">
        <v>13649.014739999999</v>
      </c>
      <c r="M38" s="57">
        <f>Table32[[#This Row],[C&amp;I CLM $ Collected]]/'1.) CLM Reference'!$B$4</f>
        <v>1.2942520113757249E-4</v>
      </c>
      <c r="N38" s="102">
        <v>5070</v>
      </c>
      <c r="O38" s="80">
        <f>Table32[[#This Row],[C&amp;I Incentive Disbursements]]/'1.) CLM Reference'!$B$5</f>
        <v>3.8659266951331066E-5</v>
      </c>
    </row>
    <row r="39" spans="1:15" x14ac:dyDescent="0.35">
      <c r="A39" s="89" t="s">
        <v>98</v>
      </c>
      <c r="B39" s="100">
        <v>9005260200</v>
      </c>
      <c r="C39" s="89" t="s">
        <v>50</v>
      </c>
      <c r="D39" s="53">
        <f>Table32[[#This Row],[Residential CLM $ Collected]]+Table32[[#This Row],[C&amp;I CLM $ Collected]]</f>
        <v>15377.26895</v>
      </c>
      <c r="E39" s="57">
        <f>Table32[[#This Row],[CLM $ Collected ]]/'1.) CLM Reference'!$B$4</f>
        <v>1.458131714788007E-4</v>
      </c>
      <c r="F39" s="55">
        <f>Table32[[#This Row],[Residential Incentive Disbursements]]+Table32[[#This Row],[C&amp;I Incentive Disbursements]]</f>
        <v>0</v>
      </c>
      <c r="G39" s="57">
        <f>Table32[[#This Row],[Incentive Disbursements]]/'1.) CLM Reference'!$B$5</f>
        <v>0</v>
      </c>
      <c r="H39" s="102">
        <v>0</v>
      </c>
      <c r="I39" s="57">
        <f>Table32[[#This Row],[Residential CLM $ Collected]]/'1.) CLM Reference'!$B$4</f>
        <v>0</v>
      </c>
      <c r="J39" s="58">
        <v>0</v>
      </c>
      <c r="K39" s="57">
        <f>Table32[[#This Row],[Residential Incentive Disbursements]]/'1.) CLM Reference'!$B$5</f>
        <v>0</v>
      </c>
      <c r="L39" s="102">
        <v>15377.26895</v>
      </c>
      <c r="M39" s="57">
        <f>Table32[[#This Row],[C&amp;I CLM $ Collected]]/'1.) CLM Reference'!$B$4</f>
        <v>1.458131714788007E-4</v>
      </c>
      <c r="N39" s="102">
        <v>0</v>
      </c>
      <c r="O39" s="80">
        <f>Table32[[#This Row],[C&amp;I Incentive Disbursements]]/'1.) CLM Reference'!$B$5</f>
        <v>0</v>
      </c>
    </row>
    <row r="40" spans="1:15" x14ac:dyDescent="0.35">
      <c r="A40" s="89" t="s">
        <v>99</v>
      </c>
      <c r="B40" s="100">
        <v>9015825000</v>
      </c>
      <c r="C40" s="89" t="s">
        <v>50</v>
      </c>
      <c r="D40" s="53">
        <f>Table32[[#This Row],[Residential CLM $ Collected]]+Table32[[#This Row],[C&amp;I CLM $ Collected]]</f>
        <v>0</v>
      </c>
      <c r="E40" s="57">
        <f>Table32[[#This Row],[CLM $ Collected ]]/'1.) CLM Reference'!$B$4</f>
        <v>0</v>
      </c>
      <c r="F40" s="55">
        <f>Table32[[#This Row],[Residential Incentive Disbursements]]+Table32[[#This Row],[C&amp;I Incentive Disbursements]]</f>
        <v>4210</v>
      </c>
      <c r="G40" s="57">
        <f>Table32[[#This Row],[Incentive Disbursements]]/'1.) CLM Reference'!$B$5</f>
        <v>3.210167926333408E-5</v>
      </c>
      <c r="H40" s="102">
        <v>0</v>
      </c>
      <c r="I40" s="57">
        <f>Table32[[#This Row],[Residential CLM $ Collected]]/'1.) CLM Reference'!$B$4</f>
        <v>0</v>
      </c>
      <c r="J40" s="58">
        <v>0</v>
      </c>
      <c r="K40" s="57">
        <f>Table32[[#This Row],[Residential Incentive Disbursements]]/'1.) CLM Reference'!$B$5</f>
        <v>0</v>
      </c>
      <c r="L40" s="102">
        <v>0</v>
      </c>
      <c r="M40" s="57">
        <f>Table32[[#This Row],[C&amp;I CLM $ Collected]]/'1.) CLM Reference'!$B$4</f>
        <v>0</v>
      </c>
      <c r="N40" s="102">
        <v>4210</v>
      </c>
      <c r="O40" s="80">
        <f>Table32[[#This Row],[C&amp;I Incentive Disbursements]]/'1.) CLM Reference'!$B$5</f>
        <v>3.210167926333408E-5</v>
      </c>
    </row>
    <row r="41" spans="1:15" x14ac:dyDescent="0.35">
      <c r="A41" s="89" t="s">
        <v>99</v>
      </c>
      <c r="B41" s="100">
        <v>9015906100</v>
      </c>
      <c r="C41" s="89" t="s">
        <v>50</v>
      </c>
      <c r="D41" s="53">
        <f>Table32[[#This Row],[Residential CLM $ Collected]]+Table32[[#This Row],[C&amp;I CLM $ Collected]]</f>
        <v>5694.0915699999996</v>
      </c>
      <c r="E41" s="57">
        <f>Table32[[#This Row],[CLM $ Collected ]]/'1.) CLM Reference'!$B$4</f>
        <v>5.399356369535329E-5</v>
      </c>
      <c r="F41" s="55">
        <f>Table32[[#This Row],[Residential Incentive Disbursements]]+Table32[[#This Row],[C&amp;I Incentive Disbursements]]</f>
        <v>4020</v>
      </c>
      <c r="G41" s="57">
        <f>Table32[[#This Row],[Incentive Disbursements]]/'1.) CLM Reference'!$B$5</f>
        <v>3.0652909890404514E-5</v>
      </c>
      <c r="H41" s="102">
        <v>0</v>
      </c>
      <c r="I41" s="57">
        <f>Table32[[#This Row],[Residential CLM $ Collected]]/'1.) CLM Reference'!$B$4</f>
        <v>0</v>
      </c>
      <c r="J41" s="58">
        <v>0</v>
      </c>
      <c r="K41" s="57">
        <f>Table32[[#This Row],[Residential Incentive Disbursements]]/'1.) CLM Reference'!$B$5</f>
        <v>0</v>
      </c>
      <c r="L41" s="102">
        <v>5694.0915699999996</v>
      </c>
      <c r="M41" s="57">
        <f>Table32[[#This Row],[C&amp;I CLM $ Collected]]/'1.) CLM Reference'!$B$4</f>
        <v>5.399356369535329E-5</v>
      </c>
      <c r="N41" s="102">
        <v>4020</v>
      </c>
      <c r="O41" s="80">
        <f>Table32[[#This Row],[C&amp;I Incentive Disbursements]]/'1.) CLM Reference'!$B$5</f>
        <v>3.0652909890404514E-5</v>
      </c>
    </row>
    <row r="42" spans="1:15" x14ac:dyDescent="0.35">
      <c r="A42" s="89" t="s">
        <v>100</v>
      </c>
      <c r="B42" s="100">
        <v>9003464101</v>
      </c>
      <c r="C42" s="89" t="s">
        <v>50</v>
      </c>
      <c r="D42" s="53">
        <f>Table32[[#This Row],[Residential CLM $ Collected]]+Table32[[#This Row],[C&amp;I CLM $ Collected]]</f>
        <v>20651.2327</v>
      </c>
      <c r="E42" s="57">
        <f>Table32[[#This Row],[CLM $ Collected ]]/'1.) CLM Reference'!$B$4</f>
        <v>1.9582292178961443E-4</v>
      </c>
      <c r="F42" s="55">
        <f>Table32[[#This Row],[Residential Incentive Disbursements]]+Table32[[#This Row],[C&amp;I Incentive Disbursements]]</f>
        <v>56477.120000000003</v>
      </c>
      <c r="G42" s="57">
        <f>Table32[[#This Row],[Incentive Disbursements]]/'1.) CLM Reference'!$B$5</f>
        <v>4.3064379856456786E-4</v>
      </c>
      <c r="H42" s="102">
        <v>0</v>
      </c>
      <c r="I42" s="57">
        <f>Table32[[#This Row],[Residential CLM $ Collected]]/'1.) CLM Reference'!$B$4</f>
        <v>0</v>
      </c>
      <c r="J42" s="58">
        <v>0</v>
      </c>
      <c r="K42" s="57">
        <f>Table32[[#This Row],[Residential Incentive Disbursements]]/'1.) CLM Reference'!$B$5</f>
        <v>0</v>
      </c>
      <c r="L42" s="102">
        <v>20651.2327</v>
      </c>
      <c r="M42" s="57">
        <f>Table32[[#This Row],[C&amp;I CLM $ Collected]]/'1.) CLM Reference'!$B$4</f>
        <v>1.9582292178961443E-4</v>
      </c>
      <c r="N42" s="102">
        <v>56477.120000000003</v>
      </c>
      <c r="O42" s="80">
        <f>Table32[[#This Row],[C&amp;I Incentive Disbursements]]/'1.) CLM Reference'!$B$5</f>
        <v>4.3064379856456786E-4</v>
      </c>
    </row>
    <row r="43" spans="1:15" x14ac:dyDescent="0.35">
      <c r="A43" s="89" t="s">
        <v>101</v>
      </c>
      <c r="B43" s="100">
        <v>9015815000</v>
      </c>
      <c r="C43" s="89" t="s">
        <v>50</v>
      </c>
      <c r="D43" s="53">
        <f>Table32[[#This Row],[Residential CLM $ Collected]]+Table32[[#This Row],[C&amp;I CLM $ Collected]]</f>
        <v>9662.4326500000006</v>
      </c>
      <c r="E43" s="57">
        <f>Table32[[#This Row],[CLM $ Collected ]]/'1.) CLM Reference'!$B$4</f>
        <v>9.1622898284341494E-5</v>
      </c>
      <c r="F43" s="55">
        <f>Table32[[#This Row],[Residential Incentive Disbursements]]+Table32[[#This Row],[C&amp;I Incentive Disbursements]]</f>
        <v>2785</v>
      </c>
      <c r="G43" s="57">
        <f>Table32[[#This Row],[Incentive Disbursements]]/'1.) CLM Reference'!$B$5</f>
        <v>2.1235908966362332E-5</v>
      </c>
      <c r="H43" s="102">
        <v>0</v>
      </c>
      <c r="I43" s="57">
        <f>Table32[[#This Row],[Residential CLM $ Collected]]/'1.) CLM Reference'!$B$4</f>
        <v>0</v>
      </c>
      <c r="J43" s="58">
        <v>0</v>
      </c>
      <c r="K43" s="57">
        <f>Table32[[#This Row],[Residential Incentive Disbursements]]/'1.) CLM Reference'!$B$5</f>
        <v>0</v>
      </c>
      <c r="L43" s="102">
        <v>9662.4326500000006</v>
      </c>
      <c r="M43" s="57">
        <f>Table32[[#This Row],[C&amp;I CLM $ Collected]]/'1.) CLM Reference'!$B$4</f>
        <v>9.1622898284341494E-5</v>
      </c>
      <c r="N43" s="102">
        <v>2785</v>
      </c>
      <c r="O43" s="80">
        <f>Table32[[#This Row],[C&amp;I Incentive Disbursements]]/'1.) CLM Reference'!$B$5</f>
        <v>2.1235908966362332E-5</v>
      </c>
    </row>
    <row r="44" spans="1:15" x14ac:dyDescent="0.35">
      <c r="A44" s="89" t="s">
        <v>102</v>
      </c>
      <c r="B44" s="100">
        <v>9009166002</v>
      </c>
      <c r="C44" s="89" t="s">
        <v>50</v>
      </c>
      <c r="D44" s="53">
        <f>Table32[[#This Row],[Residential CLM $ Collected]]+Table32[[#This Row],[C&amp;I CLM $ Collected]]</f>
        <v>0</v>
      </c>
      <c r="E44" s="57">
        <f>Table32[[#This Row],[CLM $ Collected ]]/'1.) CLM Reference'!$B$4</f>
        <v>0</v>
      </c>
      <c r="F44" s="55">
        <f>Table32[[#This Row],[Residential Incentive Disbursements]]+Table32[[#This Row],[C&amp;I Incentive Disbursements]]</f>
        <v>75669.070000000007</v>
      </c>
      <c r="G44" s="57">
        <f>Table32[[#This Row],[Incentive Disbursements]]/'1.) CLM Reference'!$B$5</f>
        <v>5.7698437417928153E-4</v>
      </c>
      <c r="H44" s="102">
        <v>0</v>
      </c>
      <c r="I44" s="57">
        <f>Table32[[#This Row],[Residential CLM $ Collected]]/'1.) CLM Reference'!$B$4</f>
        <v>0</v>
      </c>
      <c r="J44" s="58">
        <v>0</v>
      </c>
      <c r="K44" s="57">
        <f>Table32[[#This Row],[Residential Incentive Disbursements]]/'1.) CLM Reference'!$B$5</f>
        <v>0</v>
      </c>
      <c r="L44" s="102">
        <v>0</v>
      </c>
      <c r="M44" s="57">
        <f>Table32[[#This Row],[C&amp;I CLM $ Collected]]/'1.) CLM Reference'!$B$4</f>
        <v>0</v>
      </c>
      <c r="N44" s="102">
        <v>75669.070000000007</v>
      </c>
      <c r="O44" s="80">
        <f>Table32[[#This Row],[C&amp;I Incentive Disbursements]]/'1.) CLM Reference'!$B$5</f>
        <v>5.7698437417928153E-4</v>
      </c>
    </row>
    <row r="45" spans="1:15" x14ac:dyDescent="0.35">
      <c r="A45" s="89" t="s">
        <v>102</v>
      </c>
      <c r="B45" s="100">
        <v>9009343400</v>
      </c>
      <c r="C45" s="89" t="s">
        <v>50</v>
      </c>
      <c r="D45" s="53">
        <f>Table32[[#This Row],[Residential CLM $ Collected]]+Table32[[#This Row],[C&amp;I CLM $ Collected]]</f>
        <v>550540.11820000003</v>
      </c>
      <c r="E45" s="57">
        <f>Table32[[#This Row],[CLM $ Collected ]]/'1.) CLM Reference'!$B$4</f>
        <v>5.2204328949488664E-3</v>
      </c>
      <c r="F45" s="55">
        <f>Table32[[#This Row],[Residential Incentive Disbursements]]+Table32[[#This Row],[C&amp;I Incentive Disbursements]]</f>
        <v>186291.17</v>
      </c>
      <c r="G45" s="57">
        <f>Table32[[#This Row],[Incentive Disbursements]]/'1.) CLM Reference'!$B$5</f>
        <v>1.4204891660169227E-3</v>
      </c>
      <c r="H45" s="102">
        <v>0</v>
      </c>
      <c r="I45" s="57">
        <f>Table32[[#This Row],[Residential CLM $ Collected]]/'1.) CLM Reference'!$B$4</f>
        <v>0</v>
      </c>
      <c r="J45" s="58">
        <v>0</v>
      </c>
      <c r="K45" s="57">
        <f>Table32[[#This Row],[Residential Incentive Disbursements]]/'1.) CLM Reference'!$B$5</f>
        <v>0</v>
      </c>
      <c r="L45" s="102">
        <v>550540.11820000003</v>
      </c>
      <c r="M45" s="57">
        <f>Table32[[#This Row],[C&amp;I CLM $ Collected]]/'1.) CLM Reference'!$B$4</f>
        <v>5.2204328949488664E-3</v>
      </c>
      <c r="N45" s="102">
        <v>186291.17</v>
      </c>
      <c r="O45" s="80">
        <f>Table32[[#This Row],[C&amp;I Incentive Disbursements]]/'1.) CLM Reference'!$B$5</f>
        <v>1.4204891660169227E-3</v>
      </c>
    </row>
    <row r="46" spans="1:15" x14ac:dyDescent="0.35">
      <c r="A46" s="89" t="s">
        <v>103</v>
      </c>
      <c r="B46" s="100">
        <v>9007600100</v>
      </c>
      <c r="C46" s="89" t="s">
        <v>50</v>
      </c>
      <c r="D46" s="53">
        <f>Table32[[#This Row],[Residential CLM $ Collected]]+Table32[[#This Row],[C&amp;I CLM $ Collected]]</f>
        <v>53740.900779999996</v>
      </c>
      <c r="E46" s="57">
        <f>Table32[[#This Row],[CLM $ Collected ]]/'1.) CLM Reference'!$B$4</f>
        <v>5.0959186617200673E-4</v>
      </c>
      <c r="F46" s="55">
        <f>Table32[[#This Row],[Residential Incentive Disbursements]]+Table32[[#This Row],[C&amp;I Incentive Disbursements]]</f>
        <v>32034</v>
      </c>
      <c r="G46" s="57">
        <f>Table32[[#This Row],[Incentive Disbursements]]/'1.) CLM Reference'!$B$5</f>
        <v>2.4426251627592492E-4</v>
      </c>
      <c r="H46" s="102">
        <v>0</v>
      </c>
      <c r="I46" s="57">
        <f>Table32[[#This Row],[Residential CLM $ Collected]]/'1.) CLM Reference'!$B$4</f>
        <v>0</v>
      </c>
      <c r="J46" s="58">
        <v>0</v>
      </c>
      <c r="K46" s="57">
        <f>Table32[[#This Row],[Residential Incentive Disbursements]]/'1.) CLM Reference'!$B$5</f>
        <v>0</v>
      </c>
      <c r="L46" s="102">
        <v>53740.900779999996</v>
      </c>
      <c r="M46" s="57">
        <f>Table32[[#This Row],[C&amp;I CLM $ Collected]]/'1.) CLM Reference'!$B$4</f>
        <v>5.0959186617200673E-4</v>
      </c>
      <c r="N46" s="102">
        <v>32034</v>
      </c>
      <c r="O46" s="80">
        <f>Table32[[#This Row],[C&amp;I Incentive Disbursements]]/'1.) CLM Reference'!$B$5</f>
        <v>2.4426251627592492E-4</v>
      </c>
    </row>
    <row r="47" spans="1:15" x14ac:dyDescent="0.35">
      <c r="A47" s="89" t="s">
        <v>104</v>
      </c>
      <c r="B47" s="100">
        <v>9007610100</v>
      </c>
      <c r="C47" s="89" t="s">
        <v>50</v>
      </c>
      <c r="D47" s="53">
        <f>Table32[[#This Row],[Residential CLM $ Collected]]+Table32[[#This Row],[C&amp;I CLM $ Collected]]</f>
        <v>13.98246</v>
      </c>
      <c r="E47" s="57">
        <f>Table32[[#This Row],[CLM $ Collected ]]/'1.) CLM Reference'!$B$4</f>
        <v>1.3258705718842692E-7</v>
      </c>
      <c r="F47" s="55">
        <f>Table32[[#This Row],[Residential Incentive Disbursements]]+Table32[[#This Row],[C&amp;I Incentive Disbursements]]</f>
        <v>10790</v>
      </c>
      <c r="G47" s="57">
        <f>Table32[[#This Row],[Incentive Disbursements]]/'1.) CLM Reference'!$B$5</f>
        <v>8.227485017847381E-5</v>
      </c>
      <c r="H47" s="102">
        <v>0</v>
      </c>
      <c r="I47" s="57">
        <f>Table32[[#This Row],[Residential CLM $ Collected]]/'1.) CLM Reference'!$B$4</f>
        <v>0</v>
      </c>
      <c r="J47" s="58">
        <v>0</v>
      </c>
      <c r="K47" s="57">
        <f>Table32[[#This Row],[Residential Incentive Disbursements]]/'1.) CLM Reference'!$B$5</f>
        <v>0</v>
      </c>
      <c r="L47" s="102">
        <v>13.98246</v>
      </c>
      <c r="M47" s="57">
        <f>Table32[[#This Row],[C&amp;I CLM $ Collected]]/'1.) CLM Reference'!$B$4</f>
        <v>1.3258705718842692E-7</v>
      </c>
      <c r="N47" s="102">
        <v>10790</v>
      </c>
      <c r="O47" s="80">
        <f>Table32[[#This Row],[C&amp;I Incentive Disbursements]]/'1.) CLM Reference'!$B$5</f>
        <v>8.227485017847381E-5</v>
      </c>
    </row>
    <row r="48" spans="1:15" x14ac:dyDescent="0.35">
      <c r="A48" s="89" t="s">
        <v>104</v>
      </c>
      <c r="B48" s="100">
        <v>9007610200</v>
      </c>
      <c r="C48" s="89" t="s">
        <v>50</v>
      </c>
      <c r="D48" s="53">
        <f>Table32[[#This Row],[Residential CLM $ Collected]]+Table32[[#This Row],[C&amp;I CLM $ Collected]]</f>
        <v>66597.961960000001</v>
      </c>
      <c r="E48" s="57">
        <f>Table32[[#This Row],[CLM $ Collected ]]/'1.) CLM Reference'!$B$4</f>
        <v>6.3150745941867174E-4</v>
      </c>
      <c r="F48" s="55">
        <f>Table32[[#This Row],[Residential Incentive Disbursements]]+Table32[[#This Row],[C&amp;I Incentive Disbursements]]</f>
        <v>82589.8</v>
      </c>
      <c r="G48" s="57">
        <f>Table32[[#This Row],[Incentive Disbursements]]/'1.) CLM Reference'!$B$5</f>
        <v>6.2975564608620175E-4</v>
      </c>
      <c r="H48" s="102">
        <v>0</v>
      </c>
      <c r="I48" s="57">
        <f>Table32[[#This Row],[Residential CLM $ Collected]]/'1.) CLM Reference'!$B$4</f>
        <v>0</v>
      </c>
      <c r="J48" s="58">
        <v>0</v>
      </c>
      <c r="K48" s="57">
        <f>Table32[[#This Row],[Residential Incentive Disbursements]]/'1.) CLM Reference'!$B$5</f>
        <v>0</v>
      </c>
      <c r="L48" s="102">
        <v>66597.961960000001</v>
      </c>
      <c r="M48" s="57">
        <f>Table32[[#This Row],[C&amp;I CLM $ Collected]]/'1.) CLM Reference'!$B$4</f>
        <v>6.3150745941867174E-4</v>
      </c>
      <c r="N48" s="102">
        <v>82589.8</v>
      </c>
      <c r="O48" s="80">
        <f>Table32[[#This Row],[C&amp;I Incentive Disbursements]]/'1.) CLM Reference'!$B$5</f>
        <v>6.2975564608620175E-4</v>
      </c>
    </row>
    <row r="49" spans="1:15" x14ac:dyDescent="0.35">
      <c r="A49" s="89" t="s">
        <v>105</v>
      </c>
      <c r="B49" s="100">
        <v>9007550201</v>
      </c>
      <c r="C49" s="89" t="s">
        <v>50</v>
      </c>
      <c r="D49" s="53">
        <f>Table32[[#This Row],[Residential CLM $ Collected]]+Table32[[#This Row],[C&amp;I CLM $ Collected]]</f>
        <v>0</v>
      </c>
      <c r="E49" s="57">
        <f>Table32[[#This Row],[CLM $ Collected ]]/'1.) CLM Reference'!$B$4</f>
        <v>0</v>
      </c>
      <c r="F49" s="55">
        <f>Table32[[#This Row],[Residential Incentive Disbursements]]+Table32[[#This Row],[C&amp;I Incentive Disbursements]]</f>
        <v>14480</v>
      </c>
      <c r="G49" s="57">
        <f>Table32[[#This Row],[Incentive Disbursements]]/'1.) CLM Reference'!$B$5</f>
        <v>1.1041147642115856E-4</v>
      </c>
      <c r="H49" s="102">
        <v>0</v>
      </c>
      <c r="I49" s="57">
        <f>Table32[[#This Row],[Residential CLM $ Collected]]/'1.) CLM Reference'!$B$4</f>
        <v>0</v>
      </c>
      <c r="J49" s="58">
        <v>0</v>
      </c>
      <c r="K49" s="57">
        <f>Table32[[#This Row],[Residential Incentive Disbursements]]/'1.) CLM Reference'!$B$5</f>
        <v>0</v>
      </c>
      <c r="L49" s="102">
        <v>0</v>
      </c>
      <c r="M49" s="57">
        <f>Table32[[#This Row],[C&amp;I CLM $ Collected]]/'1.) CLM Reference'!$B$4</f>
        <v>0</v>
      </c>
      <c r="N49" s="102">
        <v>14480</v>
      </c>
      <c r="O49" s="80">
        <f>Table32[[#This Row],[C&amp;I Incentive Disbursements]]/'1.) CLM Reference'!$B$5</f>
        <v>1.1041147642115856E-4</v>
      </c>
    </row>
    <row r="50" spans="1:15" x14ac:dyDescent="0.35">
      <c r="A50" s="89" t="s">
        <v>105</v>
      </c>
      <c r="B50" s="100">
        <v>9011714101</v>
      </c>
      <c r="C50" s="89" t="s">
        <v>50</v>
      </c>
      <c r="D50" s="53">
        <f>Table32[[#This Row],[Residential CLM $ Collected]]+Table32[[#This Row],[C&amp;I CLM $ Collected]]</f>
        <v>57868.190979999999</v>
      </c>
      <c r="E50" s="57">
        <f>Table32[[#This Row],[CLM $ Collected ]]/'1.) CLM Reference'!$B$4</f>
        <v>5.4872841737834907E-4</v>
      </c>
      <c r="F50" s="55">
        <f>Table32[[#This Row],[Residential Incentive Disbursements]]+Table32[[#This Row],[C&amp;I Incentive Disbursements]]</f>
        <v>68734.34</v>
      </c>
      <c r="G50" s="57">
        <f>Table32[[#This Row],[Incentive Disbursements]]/'1.) CLM Reference'!$B$5</f>
        <v>5.2410635084488221E-4</v>
      </c>
      <c r="H50" s="102">
        <v>0</v>
      </c>
      <c r="I50" s="57">
        <f>Table32[[#This Row],[Residential CLM $ Collected]]/'1.) CLM Reference'!$B$4</f>
        <v>0</v>
      </c>
      <c r="J50" s="58">
        <v>0</v>
      </c>
      <c r="K50" s="57">
        <f>Table32[[#This Row],[Residential Incentive Disbursements]]/'1.) CLM Reference'!$B$5</f>
        <v>0</v>
      </c>
      <c r="L50" s="102">
        <v>57868.190979999999</v>
      </c>
      <c r="M50" s="57">
        <f>Table32[[#This Row],[C&amp;I CLM $ Collected]]/'1.) CLM Reference'!$B$4</f>
        <v>5.4872841737834907E-4</v>
      </c>
      <c r="N50" s="102">
        <v>68734.34</v>
      </c>
      <c r="O50" s="80">
        <f>Table32[[#This Row],[C&amp;I Incentive Disbursements]]/'1.) CLM Reference'!$B$5</f>
        <v>5.2410635084488221E-4</v>
      </c>
    </row>
    <row r="51" spans="1:15" x14ac:dyDescent="0.35">
      <c r="A51" s="89" t="s">
        <v>106</v>
      </c>
      <c r="B51" s="100">
        <v>9005293100</v>
      </c>
      <c r="C51" s="89" t="s">
        <v>50</v>
      </c>
      <c r="D51" s="53">
        <f>Table32[[#This Row],[Residential CLM $ Collected]]+Table32[[#This Row],[C&amp;I CLM $ Collected]]</f>
        <v>2721.1466700000001</v>
      </c>
      <c r="E51" s="57">
        <f>Table32[[#This Row],[CLM $ Collected ]]/'1.) CLM Reference'!$B$4</f>
        <v>2.5802958074143428E-5</v>
      </c>
      <c r="F51" s="55">
        <f>Table32[[#This Row],[Residential Incentive Disbursements]]+Table32[[#This Row],[C&amp;I Incentive Disbursements]]</f>
        <v>1130</v>
      </c>
      <c r="G51" s="57">
        <f>Table32[[#This Row],[Incentive Disbursements]]/'1.) CLM Reference'!$B$5</f>
        <v>8.6163652179495279E-6</v>
      </c>
      <c r="H51" s="102">
        <v>0</v>
      </c>
      <c r="I51" s="57">
        <f>Table32[[#This Row],[Residential CLM $ Collected]]/'1.) CLM Reference'!$B$4</f>
        <v>0</v>
      </c>
      <c r="J51" s="58">
        <v>0</v>
      </c>
      <c r="K51" s="57">
        <f>Table32[[#This Row],[Residential Incentive Disbursements]]/'1.) CLM Reference'!$B$5</f>
        <v>0</v>
      </c>
      <c r="L51" s="102">
        <v>2721.1466700000001</v>
      </c>
      <c r="M51" s="57">
        <f>Table32[[#This Row],[C&amp;I CLM $ Collected]]/'1.) CLM Reference'!$B$4</f>
        <v>2.5802958074143428E-5</v>
      </c>
      <c r="N51" s="102">
        <v>1130</v>
      </c>
      <c r="O51" s="80">
        <f>Table32[[#This Row],[C&amp;I Incentive Disbursements]]/'1.) CLM Reference'!$B$5</f>
        <v>8.6163652179495279E-6</v>
      </c>
    </row>
    <row r="52" spans="1:15" x14ac:dyDescent="0.35">
      <c r="A52" s="89" t="s">
        <v>107</v>
      </c>
      <c r="B52" s="100">
        <v>9013850200</v>
      </c>
      <c r="C52" s="89" t="s">
        <v>50</v>
      </c>
      <c r="D52" s="53">
        <f>Table32[[#This Row],[Residential CLM $ Collected]]+Table32[[#This Row],[C&amp;I CLM $ Collected]]</f>
        <v>0</v>
      </c>
      <c r="E52" s="57">
        <f>Table32[[#This Row],[CLM $ Collected ]]/'1.) CLM Reference'!$B$4</f>
        <v>0</v>
      </c>
      <c r="F52" s="55">
        <f>Table32[[#This Row],[Residential Incentive Disbursements]]+Table32[[#This Row],[C&amp;I Incentive Disbursements]]</f>
        <v>6125</v>
      </c>
      <c r="G52" s="57">
        <f>Table32[[#This Row],[Incentive Disbursements]]/'1.) CLM Reference'!$B$5</f>
        <v>4.6703749522071554E-5</v>
      </c>
      <c r="H52" s="102">
        <v>0</v>
      </c>
      <c r="I52" s="57">
        <f>Table32[[#This Row],[Residential CLM $ Collected]]/'1.) CLM Reference'!$B$4</f>
        <v>0</v>
      </c>
      <c r="J52" s="58">
        <v>0</v>
      </c>
      <c r="K52" s="57">
        <f>Table32[[#This Row],[Residential Incentive Disbursements]]/'1.) CLM Reference'!$B$5</f>
        <v>0</v>
      </c>
      <c r="L52" s="102">
        <v>0</v>
      </c>
      <c r="M52" s="57">
        <f>Table32[[#This Row],[C&amp;I CLM $ Collected]]/'1.) CLM Reference'!$B$4</f>
        <v>0</v>
      </c>
      <c r="N52" s="102">
        <v>6125</v>
      </c>
      <c r="O52" s="80">
        <f>Table32[[#This Row],[C&amp;I Incentive Disbursements]]/'1.) CLM Reference'!$B$5</f>
        <v>4.6703749522071554E-5</v>
      </c>
    </row>
    <row r="53" spans="1:15" x14ac:dyDescent="0.35">
      <c r="A53" s="89" t="s">
        <v>107</v>
      </c>
      <c r="B53" s="100">
        <v>9013860100</v>
      </c>
      <c r="C53" s="89" t="s">
        <v>50</v>
      </c>
      <c r="D53" s="53">
        <f>Table32[[#This Row],[Residential CLM $ Collected]]+Table32[[#This Row],[C&amp;I CLM $ Collected]]</f>
        <v>19677.74725</v>
      </c>
      <c r="E53" s="57">
        <f>Table32[[#This Row],[CLM $ Collected ]]/'1.) CLM Reference'!$B$4</f>
        <v>1.865919587808698E-4</v>
      </c>
      <c r="F53" s="55">
        <f>Table32[[#This Row],[Residential Incentive Disbursements]]+Table32[[#This Row],[C&amp;I Incentive Disbursements]]</f>
        <v>4408</v>
      </c>
      <c r="G53" s="57">
        <f>Table32[[#This Row],[Incentive Disbursements]]/'1.) CLM Reference'!$B$5</f>
        <v>3.3611449451965948E-5</v>
      </c>
      <c r="H53" s="102">
        <v>0</v>
      </c>
      <c r="I53" s="57">
        <f>Table32[[#This Row],[Residential CLM $ Collected]]/'1.) CLM Reference'!$B$4</f>
        <v>0</v>
      </c>
      <c r="J53" s="58">
        <v>0</v>
      </c>
      <c r="K53" s="57">
        <f>Table32[[#This Row],[Residential Incentive Disbursements]]/'1.) CLM Reference'!$B$5</f>
        <v>0</v>
      </c>
      <c r="L53" s="102">
        <v>19677.74725</v>
      </c>
      <c r="M53" s="57">
        <f>Table32[[#This Row],[C&amp;I CLM $ Collected]]/'1.) CLM Reference'!$B$4</f>
        <v>1.865919587808698E-4</v>
      </c>
      <c r="N53" s="102">
        <v>4408</v>
      </c>
      <c r="O53" s="80">
        <f>Table32[[#This Row],[C&amp;I Incentive Disbursements]]/'1.) CLM Reference'!$B$5</f>
        <v>3.3611449451965948E-5</v>
      </c>
    </row>
    <row r="54" spans="1:15" x14ac:dyDescent="0.35">
      <c r="A54" s="89" t="s">
        <v>108</v>
      </c>
      <c r="B54" s="100">
        <v>9005263200</v>
      </c>
      <c r="C54" s="89" t="s">
        <v>50</v>
      </c>
      <c r="D54" s="53">
        <f>Table32[[#This Row],[Residential CLM $ Collected]]+Table32[[#This Row],[C&amp;I CLM $ Collected]]</f>
        <v>7369.2540900000004</v>
      </c>
      <c r="E54" s="57">
        <f>Table32[[#This Row],[CLM $ Collected ]]/'1.) CLM Reference'!$B$4</f>
        <v>6.9878098236424716E-5</v>
      </c>
      <c r="F54" s="55">
        <f>Table32[[#This Row],[Residential Incentive Disbursements]]+Table32[[#This Row],[C&amp;I Incentive Disbursements]]</f>
        <v>2116</v>
      </c>
      <c r="G54" s="57">
        <f>Table32[[#This Row],[Incentive Disbursements]]/'1.) CLM Reference'!$B$5</f>
        <v>1.61347157532577E-5</v>
      </c>
      <c r="H54" s="102">
        <v>0</v>
      </c>
      <c r="I54" s="57">
        <f>Table32[[#This Row],[Residential CLM $ Collected]]/'1.) CLM Reference'!$B$4</f>
        <v>0</v>
      </c>
      <c r="J54" s="58">
        <v>0</v>
      </c>
      <c r="K54" s="57">
        <f>Table32[[#This Row],[Residential Incentive Disbursements]]/'1.) CLM Reference'!$B$5</f>
        <v>0</v>
      </c>
      <c r="L54" s="102">
        <v>7369.2540900000004</v>
      </c>
      <c r="M54" s="57">
        <f>Table32[[#This Row],[C&amp;I CLM $ Collected]]/'1.) CLM Reference'!$B$4</f>
        <v>6.9878098236424716E-5</v>
      </c>
      <c r="N54" s="102">
        <v>2116</v>
      </c>
      <c r="O54" s="80">
        <f>Table32[[#This Row],[C&amp;I Incentive Disbursements]]/'1.) CLM Reference'!$B$5</f>
        <v>1.61347157532577E-5</v>
      </c>
    </row>
    <row r="55" spans="1:15" x14ac:dyDescent="0.35">
      <c r="A55" s="89" t="s">
        <v>109</v>
      </c>
      <c r="B55" s="100">
        <v>9013850100</v>
      </c>
      <c r="C55" s="89" t="s">
        <v>50</v>
      </c>
      <c r="D55" s="53">
        <f>Table32[[#This Row],[Residential CLM $ Collected]]+Table32[[#This Row],[C&amp;I CLM $ Collected]]</f>
        <v>0</v>
      </c>
      <c r="E55" s="57">
        <f>Table32[[#This Row],[CLM $ Collected ]]/'1.) CLM Reference'!$B$4</f>
        <v>0</v>
      </c>
      <c r="F55" s="55">
        <f>Table32[[#This Row],[Residential Incentive Disbursements]]+Table32[[#This Row],[C&amp;I Incentive Disbursements]]</f>
        <v>516</v>
      </c>
      <c r="G55" s="57">
        <f>Table32[[#This Row],[Incentive Disbursements]]/'1.) CLM Reference'!$B$5</f>
        <v>3.9345526127981914E-6</v>
      </c>
      <c r="H55" s="102">
        <v>0</v>
      </c>
      <c r="I55" s="57">
        <f>Table32[[#This Row],[Residential CLM $ Collected]]/'1.) CLM Reference'!$B$4</f>
        <v>0</v>
      </c>
      <c r="J55" s="58">
        <v>0</v>
      </c>
      <c r="K55" s="57">
        <f>Table32[[#This Row],[Residential Incentive Disbursements]]/'1.) CLM Reference'!$B$5</f>
        <v>0</v>
      </c>
      <c r="L55" s="102">
        <v>0</v>
      </c>
      <c r="M55" s="57">
        <f>Table32[[#This Row],[C&amp;I CLM $ Collected]]/'1.) CLM Reference'!$B$4</f>
        <v>0</v>
      </c>
      <c r="N55" s="102">
        <v>516</v>
      </c>
      <c r="O55" s="80">
        <f>Table32[[#This Row],[C&amp;I Incentive Disbursements]]/'1.) CLM Reference'!$B$5</f>
        <v>3.9345526127981914E-6</v>
      </c>
    </row>
    <row r="56" spans="1:15" x14ac:dyDescent="0.35">
      <c r="A56" s="89" t="s">
        <v>109</v>
      </c>
      <c r="B56" s="100">
        <v>9013850200</v>
      </c>
      <c r="C56" s="89" t="s">
        <v>50</v>
      </c>
      <c r="D56" s="53">
        <f>Table32[[#This Row],[Residential CLM $ Collected]]+Table32[[#This Row],[C&amp;I CLM $ Collected]]</f>
        <v>13205.933150000001</v>
      </c>
      <c r="E56" s="57">
        <f>Table32[[#This Row],[CLM $ Collected ]]/'1.) CLM Reference'!$B$4</f>
        <v>1.2522373128802749E-4</v>
      </c>
      <c r="F56" s="55">
        <f>Table32[[#This Row],[Residential Incentive Disbursements]]+Table32[[#This Row],[C&amp;I Incentive Disbursements]]</f>
        <v>2170</v>
      </c>
      <c r="G56" s="57">
        <f>Table32[[#This Row],[Incentive Disbursements]]/'1.) CLM Reference'!$B$5</f>
        <v>1.6546471259248209E-5</v>
      </c>
      <c r="H56" s="102">
        <v>0</v>
      </c>
      <c r="I56" s="57">
        <f>Table32[[#This Row],[Residential CLM $ Collected]]/'1.) CLM Reference'!$B$4</f>
        <v>0</v>
      </c>
      <c r="J56" s="58">
        <v>0</v>
      </c>
      <c r="K56" s="57">
        <f>Table32[[#This Row],[Residential Incentive Disbursements]]/'1.) CLM Reference'!$B$5</f>
        <v>0</v>
      </c>
      <c r="L56" s="102">
        <v>13205.933150000001</v>
      </c>
      <c r="M56" s="57">
        <f>Table32[[#This Row],[C&amp;I CLM $ Collected]]/'1.) CLM Reference'!$B$4</f>
        <v>1.2522373128802749E-4</v>
      </c>
      <c r="N56" s="102">
        <v>2170</v>
      </c>
      <c r="O56" s="80">
        <f>Table32[[#This Row],[C&amp;I Incentive Disbursements]]/'1.) CLM Reference'!$B$5</f>
        <v>1.6546471259248209E-5</v>
      </c>
    </row>
    <row r="57" spans="1:15" x14ac:dyDescent="0.35">
      <c r="A57" s="89" t="s">
        <v>110</v>
      </c>
      <c r="B57" s="100">
        <v>9007541200</v>
      </c>
      <c r="C57" s="89" t="s">
        <v>50</v>
      </c>
      <c r="D57" s="53">
        <f>Table32[[#This Row],[Residential CLM $ Collected]]+Table32[[#This Row],[C&amp;I CLM $ Collected]]</f>
        <v>0</v>
      </c>
      <c r="E57" s="57">
        <f>Table32[[#This Row],[CLM $ Collected ]]/'1.) CLM Reference'!$B$4</f>
        <v>0</v>
      </c>
      <c r="F57" s="55">
        <f>Table32[[#This Row],[Residential Incentive Disbursements]]+Table32[[#This Row],[C&amp;I Incentive Disbursements]]</f>
        <v>18085</v>
      </c>
      <c r="G57" s="57">
        <f>Table32[[#This Row],[Incentive Disbursements]]/'1.) CLM Reference'!$B$5</f>
        <v>1.3789996899700639E-4</v>
      </c>
      <c r="H57" s="102">
        <v>0</v>
      </c>
      <c r="I57" s="57">
        <f>Table32[[#This Row],[Residential CLM $ Collected]]/'1.) CLM Reference'!$B$4</f>
        <v>0</v>
      </c>
      <c r="J57" s="58">
        <v>0</v>
      </c>
      <c r="K57" s="57">
        <f>Table32[[#This Row],[Residential Incentive Disbursements]]/'1.) CLM Reference'!$B$5</f>
        <v>0</v>
      </c>
      <c r="L57" s="102">
        <v>0</v>
      </c>
      <c r="M57" s="57">
        <f>Table32[[#This Row],[C&amp;I CLM $ Collected]]/'1.) CLM Reference'!$B$4</f>
        <v>0</v>
      </c>
      <c r="N57" s="102">
        <v>18085</v>
      </c>
      <c r="O57" s="80">
        <f>Table32[[#This Row],[C&amp;I Incentive Disbursements]]/'1.) CLM Reference'!$B$5</f>
        <v>1.3789996899700639E-4</v>
      </c>
    </row>
    <row r="58" spans="1:15" x14ac:dyDescent="0.35">
      <c r="A58" s="89" t="s">
        <v>110</v>
      </c>
      <c r="B58" s="100">
        <v>9007570100</v>
      </c>
      <c r="C58" s="89" t="s">
        <v>50</v>
      </c>
      <c r="D58" s="53">
        <f>Table32[[#This Row],[Residential CLM $ Collected]]+Table32[[#This Row],[C&amp;I CLM $ Collected]]</f>
        <v>272713.04123999999</v>
      </c>
      <c r="E58" s="57">
        <f>Table32[[#This Row],[CLM $ Collected ]]/'1.) CLM Reference'!$B$4</f>
        <v>2.585969821828041E-3</v>
      </c>
      <c r="F58" s="55">
        <f>Table32[[#This Row],[Residential Incentive Disbursements]]+Table32[[#This Row],[C&amp;I Incentive Disbursements]]</f>
        <v>129345.47</v>
      </c>
      <c r="G58" s="57">
        <f>Table32[[#This Row],[Incentive Disbursements]]/'1.) CLM Reference'!$B$5</f>
        <v>9.86272397174632E-4</v>
      </c>
      <c r="H58" s="102">
        <v>0</v>
      </c>
      <c r="I58" s="57">
        <f>Table32[[#This Row],[Residential CLM $ Collected]]/'1.) CLM Reference'!$B$4</f>
        <v>0</v>
      </c>
      <c r="J58" s="58">
        <v>0</v>
      </c>
      <c r="K58" s="57">
        <f>Table32[[#This Row],[Residential Incentive Disbursements]]/'1.) CLM Reference'!$B$5</f>
        <v>0</v>
      </c>
      <c r="L58" s="102">
        <v>272713.04123999999</v>
      </c>
      <c r="M58" s="57">
        <f>Table32[[#This Row],[C&amp;I CLM $ Collected]]/'1.) CLM Reference'!$B$4</f>
        <v>2.585969821828041E-3</v>
      </c>
      <c r="N58" s="102">
        <v>129345.47</v>
      </c>
      <c r="O58" s="80">
        <f>Table32[[#This Row],[C&amp;I Incentive Disbursements]]/'1.) CLM Reference'!$B$5</f>
        <v>9.86272397174632E-4</v>
      </c>
    </row>
    <row r="59" spans="1:15" x14ac:dyDescent="0.35">
      <c r="A59" s="89" t="s">
        <v>111</v>
      </c>
      <c r="B59" s="100">
        <v>9001200301</v>
      </c>
      <c r="C59" s="89" t="s">
        <v>50</v>
      </c>
      <c r="D59" s="53">
        <f>Table32[[#This Row],[Residential CLM $ Collected]]+Table32[[#This Row],[C&amp;I CLM $ Collected]]</f>
        <v>0</v>
      </c>
      <c r="E59" s="57">
        <f>Table32[[#This Row],[CLM $ Collected ]]/'1.) CLM Reference'!$B$4</f>
        <v>0</v>
      </c>
      <c r="F59" s="55">
        <f>Table32[[#This Row],[Residential Incentive Disbursements]]+Table32[[#This Row],[C&amp;I Incentive Disbursements]]</f>
        <v>339289.45</v>
      </c>
      <c r="G59" s="57">
        <f>Table32[[#This Row],[Incentive Disbursements]]/'1.) CLM Reference'!$B$5</f>
        <v>2.5871166511479871E-3</v>
      </c>
      <c r="H59" s="102">
        <v>0</v>
      </c>
      <c r="I59" s="57">
        <f>Table32[[#This Row],[Residential CLM $ Collected]]/'1.) CLM Reference'!$B$4</f>
        <v>0</v>
      </c>
      <c r="J59" s="58">
        <v>0</v>
      </c>
      <c r="K59" s="57">
        <f>Table32[[#This Row],[Residential Incentive Disbursements]]/'1.) CLM Reference'!$B$5</f>
        <v>0</v>
      </c>
      <c r="L59" s="102">
        <v>0</v>
      </c>
      <c r="M59" s="57">
        <f>Table32[[#This Row],[C&amp;I CLM $ Collected]]/'1.) CLM Reference'!$B$4</f>
        <v>0</v>
      </c>
      <c r="N59" s="102">
        <v>339289.45</v>
      </c>
      <c r="O59" s="80">
        <f>Table32[[#This Row],[C&amp;I Incentive Disbursements]]/'1.) CLM Reference'!$B$5</f>
        <v>2.5871166511479871E-3</v>
      </c>
    </row>
    <row r="60" spans="1:15" x14ac:dyDescent="0.35">
      <c r="A60" s="89" t="s">
        <v>111</v>
      </c>
      <c r="B60" s="100">
        <v>9001210300</v>
      </c>
      <c r="C60" s="89" t="s">
        <v>50</v>
      </c>
      <c r="D60" s="53">
        <f>Table32[[#This Row],[Residential CLM $ Collected]]+Table32[[#This Row],[C&amp;I CLM $ Collected]]</f>
        <v>54.818429999999999</v>
      </c>
      <c r="E60" s="57">
        <f>Table32[[#This Row],[CLM $ Collected ]]/'1.) CLM Reference'!$B$4</f>
        <v>5.1980941217709747E-7</v>
      </c>
      <c r="F60" s="55">
        <f>Table32[[#This Row],[Residential Incentive Disbursements]]+Table32[[#This Row],[C&amp;I Incentive Disbursements]]</f>
        <v>0</v>
      </c>
      <c r="G60" s="57">
        <f>Table32[[#This Row],[Incentive Disbursements]]/'1.) CLM Reference'!$B$5</f>
        <v>0</v>
      </c>
      <c r="H60" s="102">
        <v>0</v>
      </c>
      <c r="I60" s="57">
        <f>Table32[[#This Row],[Residential CLM $ Collected]]/'1.) CLM Reference'!$B$4</f>
        <v>0</v>
      </c>
      <c r="J60" s="58">
        <v>0</v>
      </c>
      <c r="K60" s="57">
        <f>Table32[[#This Row],[Residential Incentive Disbursements]]/'1.) CLM Reference'!$B$5</f>
        <v>0</v>
      </c>
      <c r="L60" s="102">
        <v>54.818429999999999</v>
      </c>
      <c r="M60" s="57">
        <f>Table32[[#This Row],[C&amp;I CLM $ Collected]]/'1.) CLM Reference'!$B$4</f>
        <v>5.1980941217709747E-7</v>
      </c>
      <c r="N60" s="102">
        <v>0</v>
      </c>
      <c r="O60" s="80">
        <f>Table32[[#This Row],[C&amp;I Incentive Disbursements]]/'1.) CLM Reference'!$B$5</f>
        <v>0</v>
      </c>
    </row>
    <row r="61" spans="1:15" x14ac:dyDescent="0.35">
      <c r="A61" s="89" t="s">
        <v>111</v>
      </c>
      <c r="B61" s="100">
        <v>9001210400</v>
      </c>
      <c r="C61" s="89" t="s">
        <v>50</v>
      </c>
      <c r="D61" s="53">
        <f>Table32[[#This Row],[Residential CLM $ Collected]]+Table32[[#This Row],[C&amp;I CLM $ Collected]]</f>
        <v>1.1119400000000002</v>
      </c>
      <c r="E61" s="57">
        <f>Table32[[#This Row],[CLM $ Collected ]]/'1.) CLM Reference'!$B$4</f>
        <v>1.0543842240213772E-8</v>
      </c>
      <c r="F61" s="55">
        <f>Table32[[#This Row],[Residential Incentive Disbursements]]+Table32[[#This Row],[C&amp;I Incentive Disbursements]]</f>
        <v>0</v>
      </c>
      <c r="G61" s="57">
        <f>Table32[[#This Row],[Incentive Disbursements]]/'1.) CLM Reference'!$B$5</f>
        <v>0</v>
      </c>
      <c r="H61" s="102">
        <v>0</v>
      </c>
      <c r="I61" s="57">
        <f>Table32[[#This Row],[Residential CLM $ Collected]]/'1.) CLM Reference'!$B$4</f>
        <v>0</v>
      </c>
      <c r="J61" s="58">
        <v>0</v>
      </c>
      <c r="K61" s="57">
        <f>Table32[[#This Row],[Residential Incentive Disbursements]]/'1.) CLM Reference'!$B$5</f>
        <v>0</v>
      </c>
      <c r="L61" s="102">
        <v>1.1119400000000002</v>
      </c>
      <c r="M61" s="57">
        <f>Table32[[#This Row],[C&amp;I CLM $ Collected]]/'1.) CLM Reference'!$B$4</f>
        <v>1.0543842240213772E-8</v>
      </c>
      <c r="N61" s="102">
        <v>0</v>
      </c>
      <c r="O61" s="80">
        <f>Table32[[#This Row],[C&amp;I Incentive Disbursements]]/'1.) CLM Reference'!$B$5</f>
        <v>0</v>
      </c>
    </row>
    <row r="62" spans="1:15" x14ac:dyDescent="0.35">
      <c r="A62" s="89" t="s">
        <v>111</v>
      </c>
      <c r="B62" s="100">
        <v>9001210500</v>
      </c>
      <c r="C62" s="89" t="s">
        <v>50</v>
      </c>
      <c r="D62" s="53">
        <f>Table32[[#This Row],[Residential CLM $ Collected]]+Table32[[#This Row],[C&amp;I CLM $ Collected]]</f>
        <v>1311651.1910400002</v>
      </c>
      <c r="E62" s="57">
        <f>Table32[[#This Row],[CLM $ Collected ]]/'1.) CLM Reference'!$B$4</f>
        <v>1.2437580474229055E-2</v>
      </c>
      <c r="F62" s="55">
        <f>Table32[[#This Row],[Residential Incentive Disbursements]]+Table32[[#This Row],[C&amp;I Incentive Disbursements]]</f>
        <v>498581.98</v>
      </c>
      <c r="G62" s="57">
        <f>Table32[[#This Row],[Incentive Disbursements]]/'1.) CLM Reference'!$B$5</f>
        <v>3.8017384343083248E-3</v>
      </c>
      <c r="H62" s="102">
        <v>0</v>
      </c>
      <c r="I62" s="57">
        <f>Table32[[#This Row],[Residential CLM $ Collected]]/'1.) CLM Reference'!$B$4</f>
        <v>0</v>
      </c>
      <c r="J62" s="58">
        <v>0</v>
      </c>
      <c r="K62" s="57">
        <f>Table32[[#This Row],[Residential Incentive Disbursements]]/'1.) CLM Reference'!$B$5</f>
        <v>0</v>
      </c>
      <c r="L62" s="102">
        <v>1311651.1910400002</v>
      </c>
      <c r="M62" s="57">
        <f>Table32[[#This Row],[C&amp;I CLM $ Collected]]/'1.) CLM Reference'!$B$4</f>
        <v>1.2437580474229055E-2</v>
      </c>
      <c r="N62" s="102">
        <v>498581.98</v>
      </c>
      <c r="O62" s="80">
        <f>Table32[[#This Row],[C&amp;I Incentive Disbursements]]/'1.) CLM Reference'!$B$5</f>
        <v>3.8017384343083248E-3</v>
      </c>
    </row>
    <row r="63" spans="1:15" x14ac:dyDescent="0.35">
      <c r="A63" s="89" t="s">
        <v>111</v>
      </c>
      <c r="B63" s="100">
        <v>9001210600</v>
      </c>
      <c r="C63" s="89" t="s">
        <v>56</v>
      </c>
      <c r="D63" s="53">
        <f>Table32[[#This Row],[Residential CLM $ Collected]]+Table32[[#This Row],[C&amp;I CLM $ Collected]]</f>
        <v>6.7103299999999999</v>
      </c>
      <c r="E63" s="57">
        <f>Table32[[#This Row],[CLM $ Collected ]]/'1.) CLM Reference'!$B$4</f>
        <v>6.3629926884340584E-8</v>
      </c>
      <c r="F63" s="55">
        <f>Table32[[#This Row],[Residential Incentive Disbursements]]+Table32[[#This Row],[C&amp;I Incentive Disbursements]]</f>
        <v>0</v>
      </c>
      <c r="G63" s="57">
        <f>Table32[[#This Row],[Incentive Disbursements]]/'1.) CLM Reference'!$B$5</f>
        <v>0</v>
      </c>
      <c r="H63" s="102">
        <v>0</v>
      </c>
      <c r="I63" s="57">
        <f>Table32[[#This Row],[Residential CLM $ Collected]]/'1.) CLM Reference'!$B$4</f>
        <v>0</v>
      </c>
      <c r="J63" s="58">
        <v>0</v>
      </c>
      <c r="K63" s="57">
        <f>Table32[[#This Row],[Residential Incentive Disbursements]]/'1.) CLM Reference'!$B$5</f>
        <v>0</v>
      </c>
      <c r="L63" s="102">
        <v>6.7103299999999999</v>
      </c>
      <c r="M63" s="57">
        <f>Table32[[#This Row],[C&amp;I CLM $ Collected]]/'1.) CLM Reference'!$B$4</f>
        <v>6.3629926884340584E-8</v>
      </c>
      <c r="N63" s="102">
        <v>0</v>
      </c>
      <c r="O63" s="80">
        <f>Table32[[#This Row],[C&amp;I Incentive Disbursements]]/'1.) CLM Reference'!$B$5</f>
        <v>0</v>
      </c>
    </row>
    <row r="64" spans="1:15" x14ac:dyDescent="0.35">
      <c r="A64" s="89" t="s">
        <v>111</v>
      </c>
      <c r="B64" s="100">
        <v>9001210701</v>
      </c>
      <c r="C64" s="89" t="s">
        <v>50</v>
      </c>
      <c r="D64" s="53">
        <f>Table32[[#This Row],[Residential CLM $ Collected]]+Table32[[#This Row],[C&amp;I CLM $ Collected]]</f>
        <v>54.178189999999994</v>
      </c>
      <c r="E64" s="57">
        <f>Table32[[#This Row],[CLM $ Collected ]]/'1.) CLM Reference'!$B$4</f>
        <v>5.1373841054402866E-7</v>
      </c>
      <c r="F64" s="55">
        <f>Table32[[#This Row],[Residential Incentive Disbursements]]+Table32[[#This Row],[C&amp;I Incentive Disbursements]]</f>
        <v>0</v>
      </c>
      <c r="G64" s="57">
        <f>Table32[[#This Row],[Incentive Disbursements]]/'1.) CLM Reference'!$B$5</f>
        <v>0</v>
      </c>
      <c r="H64" s="102">
        <v>0</v>
      </c>
      <c r="I64" s="57">
        <f>Table32[[#This Row],[Residential CLM $ Collected]]/'1.) CLM Reference'!$B$4</f>
        <v>0</v>
      </c>
      <c r="J64" s="58">
        <v>0</v>
      </c>
      <c r="K64" s="57">
        <f>Table32[[#This Row],[Residential Incentive Disbursements]]/'1.) CLM Reference'!$B$5</f>
        <v>0</v>
      </c>
      <c r="L64" s="102">
        <v>54.178189999999994</v>
      </c>
      <c r="M64" s="57">
        <f>Table32[[#This Row],[C&amp;I CLM $ Collected]]/'1.) CLM Reference'!$B$4</f>
        <v>5.1373841054402866E-7</v>
      </c>
      <c r="N64" s="102">
        <v>0</v>
      </c>
      <c r="O64" s="80">
        <f>Table32[[#This Row],[C&amp;I Incentive Disbursements]]/'1.) CLM Reference'!$B$5</f>
        <v>0</v>
      </c>
    </row>
    <row r="65" spans="1:15" x14ac:dyDescent="0.35">
      <c r="A65" s="89" t="s">
        <v>111</v>
      </c>
      <c r="B65" s="100">
        <v>9001210702</v>
      </c>
      <c r="C65" s="89" t="s">
        <v>50</v>
      </c>
      <c r="D65" s="53">
        <f>Table32[[#This Row],[Residential CLM $ Collected]]+Table32[[#This Row],[C&amp;I CLM $ Collected]]</f>
        <v>2.4019599999999999</v>
      </c>
      <c r="E65" s="57">
        <f>Table32[[#This Row],[CLM $ Collected ]]/'1.) CLM Reference'!$B$4</f>
        <v>2.2776307451214875E-8</v>
      </c>
      <c r="F65" s="55">
        <f>Table32[[#This Row],[Residential Incentive Disbursements]]+Table32[[#This Row],[C&amp;I Incentive Disbursements]]</f>
        <v>0</v>
      </c>
      <c r="G65" s="57">
        <f>Table32[[#This Row],[Incentive Disbursements]]/'1.) CLM Reference'!$B$5</f>
        <v>0</v>
      </c>
      <c r="H65" s="102">
        <v>0</v>
      </c>
      <c r="I65" s="57">
        <f>Table32[[#This Row],[Residential CLM $ Collected]]/'1.) CLM Reference'!$B$4</f>
        <v>0</v>
      </c>
      <c r="J65" s="58">
        <v>0</v>
      </c>
      <c r="K65" s="57">
        <f>Table32[[#This Row],[Residential Incentive Disbursements]]/'1.) CLM Reference'!$B$5</f>
        <v>0</v>
      </c>
      <c r="L65" s="102">
        <v>2.4019599999999999</v>
      </c>
      <c r="M65" s="57">
        <f>Table32[[#This Row],[C&amp;I CLM $ Collected]]/'1.) CLM Reference'!$B$4</f>
        <v>2.2776307451214875E-8</v>
      </c>
      <c r="N65" s="102">
        <v>0</v>
      </c>
      <c r="O65" s="80">
        <f>Table32[[#This Row],[C&amp;I Incentive Disbursements]]/'1.) CLM Reference'!$B$5</f>
        <v>0</v>
      </c>
    </row>
    <row r="66" spans="1:15" x14ac:dyDescent="0.35">
      <c r="A66" s="89" t="s">
        <v>111</v>
      </c>
      <c r="B66" s="100">
        <v>9001211000</v>
      </c>
      <c r="C66" s="89" t="s">
        <v>50</v>
      </c>
      <c r="D66" s="53">
        <f>Table32[[#This Row],[Residential CLM $ Collected]]+Table32[[#This Row],[C&amp;I CLM $ Collected]]</f>
        <v>5.7128700000000006</v>
      </c>
      <c r="E66" s="57">
        <f>Table32[[#This Row],[CLM $ Collected ]]/'1.) CLM Reference'!$B$4</f>
        <v>5.4171627982490106E-8</v>
      </c>
      <c r="F66" s="55">
        <f>Table32[[#This Row],[Residential Incentive Disbursements]]+Table32[[#This Row],[C&amp;I Incentive Disbursements]]</f>
        <v>0</v>
      </c>
      <c r="G66" s="57">
        <f>Table32[[#This Row],[Incentive Disbursements]]/'1.) CLM Reference'!$B$5</f>
        <v>0</v>
      </c>
      <c r="H66" s="102">
        <v>0</v>
      </c>
      <c r="I66" s="57">
        <f>Table32[[#This Row],[Residential CLM $ Collected]]/'1.) CLM Reference'!$B$4</f>
        <v>0</v>
      </c>
      <c r="J66" s="58">
        <v>0</v>
      </c>
      <c r="K66" s="57">
        <f>Table32[[#This Row],[Residential Incentive Disbursements]]/'1.) CLM Reference'!$B$5</f>
        <v>0</v>
      </c>
      <c r="L66" s="102">
        <v>5.7128700000000006</v>
      </c>
      <c r="M66" s="57">
        <f>Table32[[#This Row],[C&amp;I CLM $ Collected]]/'1.) CLM Reference'!$B$4</f>
        <v>5.4171627982490106E-8</v>
      </c>
      <c r="N66" s="102">
        <v>0</v>
      </c>
      <c r="O66" s="80">
        <f>Table32[[#This Row],[C&amp;I Incentive Disbursements]]/'1.) CLM Reference'!$B$5</f>
        <v>0</v>
      </c>
    </row>
    <row r="67" spans="1:15" x14ac:dyDescent="0.35">
      <c r="A67" s="89" t="s">
        <v>112</v>
      </c>
      <c r="B67" s="100">
        <v>9001030100</v>
      </c>
      <c r="C67" s="89" t="s">
        <v>50</v>
      </c>
      <c r="D67" s="53">
        <f>Table32[[#This Row],[Residential CLM $ Collected]]+Table32[[#This Row],[C&amp;I CLM $ Collected]]</f>
        <v>0</v>
      </c>
      <c r="E67" s="57">
        <f>Table32[[#This Row],[CLM $ Collected ]]/'1.) CLM Reference'!$B$4</f>
        <v>0</v>
      </c>
      <c r="F67" s="55">
        <f>Table32[[#This Row],[Residential Incentive Disbursements]]+Table32[[#This Row],[C&amp;I Incentive Disbursements]]</f>
        <v>5523</v>
      </c>
      <c r="G67" s="57">
        <f>Table32[[#This Row],[Incentive Disbursements]]/'1.) CLM Reference'!$B$5</f>
        <v>4.2113438140473665E-5</v>
      </c>
      <c r="H67" s="102">
        <v>0</v>
      </c>
      <c r="I67" s="57">
        <f>Table32[[#This Row],[Residential CLM $ Collected]]/'1.) CLM Reference'!$B$4</f>
        <v>0</v>
      </c>
      <c r="J67" s="58">
        <v>0</v>
      </c>
      <c r="K67" s="57">
        <f>Table32[[#This Row],[Residential Incentive Disbursements]]/'1.) CLM Reference'!$B$5</f>
        <v>0</v>
      </c>
      <c r="L67" s="102">
        <v>0</v>
      </c>
      <c r="M67" s="57">
        <f>Table32[[#This Row],[C&amp;I CLM $ Collected]]/'1.) CLM Reference'!$B$4</f>
        <v>0</v>
      </c>
      <c r="N67" s="102">
        <v>5523</v>
      </c>
      <c r="O67" s="80">
        <f>Table32[[#This Row],[C&amp;I Incentive Disbursements]]/'1.) CLM Reference'!$B$5</f>
        <v>4.2113438140473665E-5</v>
      </c>
    </row>
    <row r="68" spans="1:15" x14ac:dyDescent="0.35">
      <c r="A68" s="89" t="s">
        <v>112</v>
      </c>
      <c r="B68" s="100">
        <v>9001030300</v>
      </c>
      <c r="C68" s="89" t="s">
        <v>50</v>
      </c>
      <c r="D68" s="53">
        <f>Table32[[#This Row],[Residential CLM $ Collected]]+Table32[[#This Row],[C&amp;I CLM $ Collected]]</f>
        <v>183814.76801000003</v>
      </c>
      <c r="E68" s="57">
        <f>Table32[[#This Row],[CLM $ Collected ]]/'1.) CLM Reference'!$B$4</f>
        <v>1.7430022441129317E-3</v>
      </c>
      <c r="F68" s="55">
        <f>Table32[[#This Row],[Residential Incentive Disbursements]]+Table32[[#This Row],[C&amp;I Incentive Disbursements]]</f>
        <v>18465</v>
      </c>
      <c r="G68" s="57">
        <f>Table32[[#This Row],[Incentive Disbursements]]/'1.) CLM Reference'!$B$5</f>
        <v>1.4079750774286551E-4</v>
      </c>
      <c r="H68" s="102">
        <v>0</v>
      </c>
      <c r="I68" s="57">
        <f>Table32[[#This Row],[Residential CLM $ Collected]]/'1.) CLM Reference'!$B$4</f>
        <v>0</v>
      </c>
      <c r="J68" s="58">
        <v>0</v>
      </c>
      <c r="K68" s="57">
        <f>Table32[[#This Row],[Residential Incentive Disbursements]]/'1.) CLM Reference'!$B$5</f>
        <v>0</v>
      </c>
      <c r="L68" s="102">
        <v>183814.76801000003</v>
      </c>
      <c r="M68" s="57">
        <f>Table32[[#This Row],[C&amp;I CLM $ Collected]]/'1.) CLM Reference'!$B$4</f>
        <v>1.7430022441129317E-3</v>
      </c>
      <c r="N68" s="102">
        <v>18465</v>
      </c>
      <c r="O68" s="80">
        <f>Table32[[#This Row],[C&amp;I Incentive Disbursements]]/'1.) CLM Reference'!$B$5</f>
        <v>1.4079750774286551E-4</v>
      </c>
    </row>
    <row r="69" spans="1:15" x14ac:dyDescent="0.35">
      <c r="A69" s="89" t="s">
        <v>113</v>
      </c>
      <c r="B69" s="100">
        <v>9007620100</v>
      </c>
      <c r="C69" s="89" t="s">
        <v>50</v>
      </c>
      <c r="D69" s="53">
        <f>Table32[[#This Row],[Residential CLM $ Collected]]+Table32[[#This Row],[C&amp;I CLM $ Collected]]</f>
        <v>74108.001539999997</v>
      </c>
      <c r="E69" s="57">
        <f>Table32[[#This Row],[CLM $ Collected ]]/'1.) CLM Reference'!$B$4</f>
        <v>7.0272053975509391E-4</v>
      </c>
      <c r="F69" s="55">
        <f>Table32[[#This Row],[Residential Incentive Disbursements]]+Table32[[#This Row],[C&amp;I Incentive Disbursements]]</f>
        <v>6793</v>
      </c>
      <c r="G69" s="57">
        <f>Table32[[#This Row],[Incentive Disbursements]]/'1.) CLM Reference'!$B$5</f>
        <v>5.1797317633213398E-5</v>
      </c>
      <c r="H69" s="102">
        <v>0</v>
      </c>
      <c r="I69" s="57">
        <f>Table32[[#This Row],[Residential CLM $ Collected]]/'1.) CLM Reference'!$B$4</f>
        <v>0</v>
      </c>
      <c r="J69" s="58">
        <v>0</v>
      </c>
      <c r="K69" s="57">
        <f>Table32[[#This Row],[Residential Incentive Disbursements]]/'1.) CLM Reference'!$B$5</f>
        <v>0</v>
      </c>
      <c r="L69" s="102">
        <v>74108.001539999997</v>
      </c>
      <c r="M69" s="57">
        <f>Table32[[#This Row],[C&amp;I CLM $ Collected]]/'1.) CLM Reference'!$B$4</f>
        <v>7.0272053975509391E-4</v>
      </c>
      <c r="N69" s="102">
        <v>6793</v>
      </c>
      <c r="O69" s="80">
        <f>Table32[[#This Row],[C&amp;I Incentive Disbursements]]/'1.) CLM Reference'!$B$5</f>
        <v>5.1797317633213398E-5</v>
      </c>
    </row>
    <row r="70" spans="1:15" x14ac:dyDescent="0.35">
      <c r="A70" s="89" t="s">
        <v>114</v>
      </c>
      <c r="B70" s="100">
        <v>9007585100</v>
      </c>
      <c r="C70" s="89" t="s">
        <v>50</v>
      </c>
      <c r="D70" s="53">
        <f>Table32[[#This Row],[Residential CLM $ Collected]]+Table32[[#This Row],[C&amp;I CLM $ Collected]]</f>
        <v>60000.356599999999</v>
      </c>
      <c r="E70" s="57">
        <f>Table32[[#This Row],[CLM $ Collected ]]/'1.) CLM Reference'!$B$4</f>
        <v>5.6894643087483958E-4</v>
      </c>
      <c r="F70" s="55">
        <f>Table32[[#This Row],[Residential Incentive Disbursements]]+Table32[[#This Row],[C&amp;I Incentive Disbursements]]</f>
        <v>75672.600000000006</v>
      </c>
      <c r="G70" s="57">
        <f>Table32[[#This Row],[Incentive Disbursements]]/'1.) CLM Reference'!$B$5</f>
        <v>5.770112907892102E-4</v>
      </c>
      <c r="H70" s="102">
        <v>0</v>
      </c>
      <c r="I70" s="57">
        <f>Table32[[#This Row],[Residential CLM $ Collected]]/'1.) CLM Reference'!$B$4</f>
        <v>0</v>
      </c>
      <c r="J70" s="58">
        <v>0</v>
      </c>
      <c r="K70" s="57">
        <f>Table32[[#This Row],[Residential Incentive Disbursements]]/'1.) CLM Reference'!$B$5</f>
        <v>0</v>
      </c>
      <c r="L70" s="102">
        <v>60000.356599999999</v>
      </c>
      <c r="M70" s="57">
        <f>Table32[[#This Row],[C&amp;I CLM $ Collected]]/'1.) CLM Reference'!$B$4</f>
        <v>5.6894643087483958E-4</v>
      </c>
      <c r="N70" s="102">
        <v>75672.600000000006</v>
      </c>
      <c r="O70" s="80">
        <f>Table32[[#This Row],[C&amp;I Incentive Disbursements]]/'1.) CLM Reference'!$B$5</f>
        <v>5.770112907892102E-4</v>
      </c>
    </row>
    <row r="71" spans="1:15" x14ac:dyDescent="0.35">
      <c r="A71" s="89" t="s">
        <v>115</v>
      </c>
      <c r="B71" s="100">
        <v>9003470100</v>
      </c>
      <c r="C71" s="89" t="s">
        <v>50</v>
      </c>
      <c r="D71" s="53">
        <f>Table32[[#This Row],[Residential CLM $ Collected]]+Table32[[#This Row],[C&amp;I CLM $ Collected]]</f>
        <v>231782.06556000002</v>
      </c>
      <c r="E71" s="57">
        <f>Table32[[#This Row],[CLM $ Collected ]]/'1.) CLM Reference'!$B$4</f>
        <v>2.1978465864844554E-3</v>
      </c>
      <c r="F71" s="55">
        <f>Table32[[#This Row],[Residential Incentive Disbursements]]+Table32[[#This Row],[C&amp;I Incentive Disbursements]]</f>
        <v>41948.57</v>
      </c>
      <c r="G71" s="57">
        <f>Table32[[#This Row],[Incentive Disbursements]]/'1.) CLM Reference'!$B$5</f>
        <v>3.1986212344311594E-4</v>
      </c>
      <c r="H71" s="102">
        <v>0</v>
      </c>
      <c r="I71" s="57">
        <f>Table32[[#This Row],[Residential CLM $ Collected]]/'1.) CLM Reference'!$B$4</f>
        <v>0</v>
      </c>
      <c r="J71" s="58">
        <v>0</v>
      </c>
      <c r="K71" s="57">
        <f>Table32[[#This Row],[Residential Incentive Disbursements]]/'1.) CLM Reference'!$B$5</f>
        <v>0</v>
      </c>
      <c r="L71" s="102">
        <v>231782.06556000002</v>
      </c>
      <c r="M71" s="57">
        <f>Table32[[#This Row],[C&amp;I CLM $ Collected]]/'1.) CLM Reference'!$B$4</f>
        <v>2.1978465864844554E-3</v>
      </c>
      <c r="N71" s="102">
        <v>41948.57</v>
      </c>
      <c r="O71" s="80">
        <f>Table32[[#This Row],[C&amp;I Incentive Disbursements]]/'1.) CLM Reference'!$B$5</f>
        <v>3.1986212344311594E-4</v>
      </c>
    </row>
    <row r="72" spans="1:15" x14ac:dyDescent="0.35">
      <c r="A72" s="89" t="s">
        <v>116</v>
      </c>
      <c r="B72" s="100">
        <v>9007595101</v>
      </c>
      <c r="C72" s="89" t="s">
        <v>50</v>
      </c>
      <c r="D72" s="53">
        <f>Table32[[#This Row],[Residential CLM $ Collected]]+Table32[[#This Row],[C&amp;I CLM $ Collected]]</f>
        <v>13263.53673</v>
      </c>
      <c r="E72" s="57">
        <f>Table32[[#This Row],[CLM $ Collected ]]/'1.) CLM Reference'!$B$4</f>
        <v>1.2576995056244117E-4</v>
      </c>
      <c r="F72" s="55">
        <f>Table32[[#This Row],[Residential Incentive Disbursements]]+Table32[[#This Row],[C&amp;I Incentive Disbursements]]</f>
        <v>77728.14</v>
      </c>
      <c r="G72" s="57">
        <f>Table32[[#This Row],[Incentive Disbursements]]/'1.) CLM Reference'!$B$5</f>
        <v>5.9268499287779767E-4</v>
      </c>
      <c r="H72" s="102">
        <v>0</v>
      </c>
      <c r="I72" s="57">
        <f>Table32[[#This Row],[Residential CLM $ Collected]]/'1.) CLM Reference'!$B$4</f>
        <v>0</v>
      </c>
      <c r="J72" s="58">
        <v>0</v>
      </c>
      <c r="K72" s="57">
        <f>Table32[[#This Row],[Residential Incentive Disbursements]]/'1.) CLM Reference'!$B$5</f>
        <v>0</v>
      </c>
      <c r="L72" s="102">
        <v>13263.53673</v>
      </c>
      <c r="M72" s="57">
        <f>Table32[[#This Row],[C&amp;I CLM $ Collected]]/'1.) CLM Reference'!$B$4</f>
        <v>1.2576995056244117E-4</v>
      </c>
      <c r="N72" s="102">
        <v>77728.14</v>
      </c>
      <c r="O72" s="80">
        <f>Table32[[#This Row],[C&amp;I Incentive Disbursements]]/'1.) CLM Reference'!$B$5</f>
        <v>5.9268499287779767E-4</v>
      </c>
    </row>
    <row r="73" spans="1:15" x14ac:dyDescent="0.35">
      <c r="A73" s="89" t="s">
        <v>116</v>
      </c>
      <c r="B73" s="100">
        <v>9007595102</v>
      </c>
      <c r="C73" s="89" t="s">
        <v>50</v>
      </c>
      <c r="D73" s="53">
        <f>Table32[[#This Row],[Residential CLM $ Collected]]+Table32[[#This Row],[C&amp;I CLM $ Collected]]</f>
        <v>5.5448599999999999</v>
      </c>
      <c r="E73" s="57">
        <f>Table32[[#This Row],[CLM $ Collected ]]/'1.) CLM Reference'!$B$4</f>
        <v>5.2578492620169903E-8</v>
      </c>
      <c r="F73" s="55">
        <f>Table32[[#This Row],[Residential Incentive Disbursements]]+Table32[[#This Row],[C&amp;I Incentive Disbursements]]</f>
        <v>0</v>
      </c>
      <c r="G73" s="57">
        <f>Table32[[#This Row],[Incentive Disbursements]]/'1.) CLM Reference'!$B$5</f>
        <v>0</v>
      </c>
      <c r="H73" s="102">
        <v>0</v>
      </c>
      <c r="I73" s="57">
        <f>Table32[[#This Row],[Residential CLM $ Collected]]/'1.) CLM Reference'!$B$4</f>
        <v>0</v>
      </c>
      <c r="J73" s="58">
        <v>0</v>
      </c>
      <c r="K73" s="57">
        <f>Table32[[#This Row],[Residential Incentive Disbursements]]/'1.) CLM Reference'!$B$5</f>
        <v>0</v>
      </c>
      <c r="L73" s="102">
        <v>5.5448599999999999</v>
      </c>
      <c r="M73" s="57">
        <f>Table32[[#This Row],[C&amp;I CLM $ Collected]]/'1.) CLM Reference'!$B$4</f>
        <v>5.2578492620169903E-8</v>
      </c>
      <c r="N73" s="102">
        <v>0</v>
      </c>
      <c r="O73" s="80">
        <f>Table32[[#This Row],[C&amp;I Incentive Disbursements]]/'1.) CLM Reference'!$B$5</f>
        <v>0</v>
      </c>
    </row>
    <row r="74" spans="1:15" x14ac:dyDescent="0.35">
      <c r="A74" s="89" t="s">
        <v>117</v>
      </c>
      <c r="B74" s="100">
        <v>9007550100</v>
      </c>
      <c r="C74" s="89" t="s">
        <v>50</v>
      </c>
      <c r="D74" s="53">
        <f>Table32[[#This Row],[Residential CLM $ Collected]]+Table32[[#This Row],[C&amp;I CLM $ Collected]]</f>
        <v>41975.240510000003</v>
      </c>
      <c r="E74" s="57">
        <f>Table32[[#This Row],[CLM $ Collected ]]/'1.) CLM Reference'!$B$4</f>
        <v>3.9802535562392775E-4</v>
      </c>
      <c r="F74" s="55">
        <f>Table32[[#This Row],[Residential Incentive Disbursements]]+Table32[[#This Row],[C&amp;I Incentive Disbursements]]</f>
        <v>57395</v>
      </c>
      <c r="G74" s="57">
        <f>Table32[[#This Row],[Incentive Disbursements]]/'1.) CLM Reference'!$B$5</f>
        <v>4.3764272715417094E-4</v>
      </c>
      <c r="H74" s="102">
        <v>0</v>
      </c>
      <c r="I74" s="57">
        <f>Table32[[#This Row],[Residential CLM $ Collected]]/'1.) CLM Reference'!$B$4</f>
        <v>0</v>
      </c>
      <c r="J74" s="58">
        <v>0</v>
      </c>
      <c r="K74" s="57">
        <f>Table32[[#This Row],[Residential Incentive Disbursements]]/'1.) CLM Reference'!$B$5</f>
        <v>0</v>
      </c>
      <c r="L74" s="102">
        <v>41975.240510000003</v>
      </c>
      <c r="M74" s="57">
        <f>Table32[[#This Row],[C&amp;I CLM $ Collected]]/'1.) CLM Reference'!$B$4</f>
        <v>3.9802535562392775E-4</v>
      </c>
      <c r="N74" s="102">
        <v>57395</v>
      </c>
      <c r="O74" s="80">
        <f>Table32[[#This Row],[C&amp;I Incentive Disbursements]]/'1.) CLM Reference'!$B$5</f>
        <v>4.3764272715417094E-4</v>
      </c>
    </row>
    <row r="75" spans="1:15" x14ac:dyDescent="0.35">
      <c r="A75" s="89" t="s">
        <v>118</v>
      </c>
      <c r="B75" s="100">
        <v>9003510100</v>
      </c>
      <c r="C75" s="89" t="s">
        <v>50</v>
      </c>
      <c r="D75" s="53">
        <f>Table32[[#This Row],[Residential CLM $ Collected]]+Table32[[#This Row],[C&amp;I CLM $ Collected]]</f>
        <v>0</v>
      </c>
      <c r="E75" s="57">
        <f>Table32[[#This Row],[CLM $ Collected ]]/'1.) CLM Reference'!$B$4</f>
        <v>0</v>
      </c>
      <c r="F75" s="55">
        <f>Table32[[#This Row],[Residential Incentive Disbursements]]+Table32[[#This Row],[C&amp;I Incentive Disbursements]]</f>
        <v>314104.17</v>
      </c>
      <c r="G75" s="57">
        <f>Table32[[#This Row],[Incentive Disbursements]]/'1.) CLM Reference'!$B$5</f>
        <v>2.3950763231866418E-3</v>
      </c>
      <c r="H75" s="102">
        <v>0</v>
      </c>
      <c r="I75" s="57">
        <f>Table32[[#This Row],[Residential CLM $ Collected]]/'1.) CLM Reference'!$B$4</f>
        <v>0</v>
      </c>
      <c r="J75" s="58">
        <v>0</v>
      </c>
      <c r="K75" s="57">
        <f>Table32[[#This Row],[Residential Incentive Disbursements]]/'1.) CLM Reference'!$B$5</f>
        <v>0</v>
      </c>
      <c r="L75" s="102">
        <v>0</v>
      </c>
      <c r="M75" s="57">
        <f>Table32[[#This Row],[C&amp;I CLM $ Collected]]/'1.) CLM Reference'!$B$4</f>
        <v>0</v>
      </c>
      <c r="N75" s="102">
        <v>314104.17</v>
      </c>
      <c r="O75" s="80">
        <f>Table32[[#This Row],[C&amp;I Incentive Disbursements]]/'1.) CLM Reference'!$B$5</f>
        <v>2.3950763231866418E-3</v>
      </c>
    </row>
    <row r="76" spans="1:15" x14ac:dyDescent="0.35">
      <c r="A76" s="89" t="s">
        <v>118</v>
      </c>
      <c r="B76" s="100">
        <v>9003510400</v>
      </c>
      <c r="C76" s="89" t="s">
        <v>50</v>
      </c>
      <c r="D76" s="53">
        <f>Table32[[#This Row],[Residential CLM $ Collected]]+Table32[[#This Row],[C&amp;I CLM $ Collected]]</f>
        <v>3.9230600000000004</v>
      </c>
      <c r="E76" s="57">
        <f>Table32[[#This Row],[CLM $ Collected ]]/'1.) CLM Reference'!$B$4</f>
        <v>3.7199961993356691E-8</v>
      </c>
      <c r="F76" s="55">
        <f>Table32[[#This Row],[Residential Incentive Disbursements]]+Table32[[#This Row],[C&amp;I Incentive Disbursements]]</f>
        <v>0</v>
      </c>
      <c r="G76" s="57">
        <f>Table32[[#This Row],[Incentive Disbursements]]/'1.) CLM Reference'!$B$5</f>
        <v>0</v>
      </c>
      <c r="H76" s="102">
        <v>0</v>
      </c>
      <c r="I76" s="57">
        <f>Table32[[#This Row],[Residential CLM $ Collected]]/'1.) CLM Reference'!$B$4</f>
        <v>0</v>
      </c>
      <c r="J76" s="58">
        <v>0</v>
      </c>
      <c r="K76" s="57">
        <f>Table32[[#This Row],[Residential Incentive Disbursements]]/'1.) CLM Reference'!$B$5</f>
        <v>0</v>
      </c>
      <c r="L76" s="102">
        <v>3.9230600000000004</v>
      </c>
      <c r="M76" s="57">
        <f>Table32[[#This Row],[C&amp;I CLM $ Collected]]/'1.) CLM Reference'!$B$4</f>
        <v>3.7199961993356691E-8</v>
      </c>
      <c r="N76" s="102">
        <v>0</v>
      </c>
      <c r="O76" s="80">
        <f>Table32[[#This Row],[C&amp;I Incentive Disbursements]]/'1.) CLM Reference'!$B$5</f>
        <v>0</v>
      </c>
    </row>
    <row r="77" spans="1:15" x14ac:dyDescent="0.35">
      <c r="A77" s="89" t="s">
        <v>118</v>
      </c>
      <c r="B77" s="100">
        <v>9003510700</v>
      </c>
      <c r="C77" s="89" t="s">
        <v>50</v>
      </c>
      <c r="D77" s="53">
        <f>Table32[[#This Row],[Residential CLM $ Collected]]+Table32[[#This Row],[C&amp;I CLM $ Collected]]</f>
        <v>4.4005899999999993</v>
      </c>
      <c r="E77" s="57">
        <f>Table32[[#This Row],[CLM $ Collected ]]/'1.) CLM Reference'!$B$4</f>
        <v>4.1728084900140571E-8</v>
      </c>
      <c r="F77" s="55">
        <f>Table32[[#This Row],[Residential Incentive Disbursements]]+Table32[[#This Row],[C&amp;I Incentive Disbursements]]</f>
        <v>0</v>
      </c>
      <c r="G77" s="57">
        <f>Table32[[#This Row],[Incentive Disbursements]]/'1.) CLM Reference'!$B$5</f>
        <v>0</v>
      </c>
      <c r="H77" s="102">
        <v>0</v>
      </c>
      <c r="I77" s="57">
        <f>Table32[[#This Row],[Residential CLM $ Collected]]/'1.) CLM Reference'!$B$4</f>
        <v>0</v>
      </c>
      <c r="J77" s="58">
        <v>0</v>
      </c>
      <c r="K77" s="57">
        <f>Table32[[#This Row],[Residential Incentive Disbursements]]/'1.) CLM Reference'!$B$5</f>
        <v>0</v>
      </c>
      <c r="L77" s="102">
        <v>4.4005899999999993</v>
      </c>
      <c r="M77" s="57">
        <f>Table32[[#This Row],[C&amp;I CLM $ Collected]]/'1.) CLM Reference'!$B$4</f>
        <v>4.1728084900140571E-8</v>
      </c>
      <c r="N77" s="102">
        <v>0</v>
      </c>
      <c r="O77" s="80">
        <f>Table32[[#This Row],[C&amp;I Incentive Disbursements]]/'1.) CLM Reference'!$B$5</f>
        <v>0</v>
      </c>
    </row>
    <row r="78" spans="1:15" x14ac:dyDescent="0.35">
      <c r="A78" s="89" t="s">
        <v>118</v>
      </c>
      <c r="B78" s="100">
        <v>9003510800</v>
      </c>
      <c r="C78" s="89" t="s">
        <v>50</v>
      </c>
      <c r="D78" s="53">
        <f>Table32[[#This Row],[Residential CLM $ Collected]]+Table32[[#This Row],[C&amp;I CLM $ Collected]]</f>
        <v>1017570.9931</v>
      </c>
      <c r="E78" s="57">
        <f>Table32[[#This Row],[CLM $ Collected ]]/'1.) CLM Reference'!$B$4</f>
        <v>9.648999064215744E-3</v>
      </c>
      <c r="F78" s="55">
        <f>Table32[[#This Row],[Residential Incentive Disbursements]]+Table32[[#This Row],[C&amp;I Incentive Disbursements]]</f>
        <v>407381.92</v>
      </c>
      <c r="G78" s="57">
        <f>Table32[[#This Row],[Incentive Disbursements]]/'1.) CLM Reference'!$B$5</f>
        <v>3.1063286777960148E-3</v>
      </c>
      <c r="H78" s="102">
        <v>0</v>
      </c>
      <c r="I78" s="57">
        <f>Table32[[#This Row],[Residential CLM $ Collected]]/'1.) CLM Reference'!$B$4</f>
        <v>0</v>
      </c>
      <c r="J78" s="58">
        <v>0</v>
      </c>
      <c r="K78" s="57">
        <f>Table32[[#This Row],[Residential Incentive Disbursements]]/'1.) CLM Reference'!$B$5</f>
        <v>0</v>
      </c>
      <c r="L78" s="102">
        <v>1017570.9931</v>
      </c>
      <c r="M78" s="57">
        <f>Table32[[#This Row],[C&amp;I CLM $ Collected]]/'1.) CLM Reference'!$B$4</f>
        <v>9.648999064215744E-3</v>
      </c>
      <c r="N78" s="102">
        <v>407381.92</v>
      </c>
      <c r="O78" s="80">
        <f>Table32[[#This Row],[C&amp;I Incentive Disbursements]]/'1.) CLM Reference'!$B$5</f>
        <v>3.1063286777960148E-3</v>
      </c>
    </row>
    <row r="79" spans="1:15" x14ac:dyDescent="0.35">
      <c r="A79" s="89" t="s">
        <v>119</v>
      </c>
      <c r="B79" s="100">
        <v>9011695202</v>
      </c>
      <c r="C79" s="89" t="s">
        <v>50</v>
      </c>
      <c r="D79" s="53">
        <f>Table32[[#This Row],[Residential CLM $ Collected]]+Table32[[#This Row],[C&amp;I CLM $ Collected]]</f>
        <v>0</v>
      </c>
      <c r="E79" s="57">
        <f>Table32[[#This Row],[CLM $ Collected ]]/'1.) CLM Reference'!$B$4</f>
        <v>0</v>
      </c>
      <c r="F79" s="55">
        <f>Table32[[#This Row],[Residential Incentive Disbursements]]+Table32[[#This Row],[C&amp;I Incentive Disbursements]]</f>
        <v>9756</v>
      </c>
      <c r="G79" s="57">
        <f>Table32[[#This Row],[Incentive Disbursements]]/'1.) CLM Reference'!$B$5</f>
        <v>7.4390494748951847E-5</v>
      </c>
      <c r="H79" s="102">
        <v>0</v>
      </c>
      <c r="I79" s="57">
        <f>Table32[[#This Row],[Residential CLM $ Collected]]/'1.) CLM Reference'!$B$4</f>
        <v>0</v>
      </c>
      <c r="J79" s="58">
        <v>0</v>
      </c>
      <c r="K79" s="57">
        <f>Table32[[#This Row],[Residential Incentive Disbursements]]/'1.) CLM Reference'!$B$5</f>
        <v>0</v>
      </c>
      <c r="L79" s="102">
        <v>0</v>
      </c>
      <c r="M79" s="57">
        <f>Table32[[#This Row],[C&amp;I CLM $ Collected]]/'1.) CLM Reference'!$B$4</f>
        <v>0</v>
      </c>
      <c r="N79" s="102">
        <v>9756</v>
      </c>
      <c r="O79" s="80">
        <f>Table32[[#This Row],[C&amp;I Incentive Disbursements]]/'1.) CLM Reference'!$B$5</f>
        <v>7.4390494748951847E-5</v>
      </c>
    </row>
    <row r="80" spans="1:15" x14ac:dyDescent="0.35">
      <c r="A80" s="89" t="s">
        <v>119</v>
      </c>
      <c r="B80" s="100">
        <v>9011716102</v>
      </c>
      <c r="C80" s="89" t="s">
        <v>50</v>
      </c>
      <c r="D80" s="53">
        <f>Table32[[#This Row],[Residential CLM $ Collected]]+Table32[[#This Row],[C&amp;I CLM $ Collected]]</f>
        <v>138972.45964000002</v>
      </c>
      <c r="E80" s="57">
        <f>Table32[[#This Row],[CLM $ Collected ]]/'1.) CLM Reference'!$B$4</f>
        <v>1.3177902496345447E-3</v>
      </c>
      <c r="F80" s="55">
        <f>Table32[[#This Row],[Residential Incentive Disbursements]]+Table32[[#This Row],[C&amp;I Incentive Disbursements]]</f>
        <v>95170.6</v>
      </c>
      <c r="G80" s="57">
        <f>Table32[[#This Row],[Incentive Disbursements]]/'1.) CLM Reference'!$B$5</f>
        <v>7.256855288596348E-4</v>
      </c>
      <c r="H80" s="102">
        <v>0</v>
      </c>
      <c r="I80" s="57">
        <f>Table32[[#This Row],[Residential CLM $ Collected]]/'1.) CLM Reference'!$B$4</f>
        <v>0</v>
      </c>
      <c r="J80" s="58">
        <v>0</v>
      </c>
      <c r="K80" s="57">
        <f>Table32[[#This Row],[Residential Incentive Disbursements]]/'1.) CLM Reference'!$B$5</f>
        <v>0</v>
      </c>
      <c r="L80" s="102">
        <v>138972.45964000002</v>
      </c>
      <c r="M80" s="57">
        <f>Table32[[#This Row],[C&amp;I CLM $ Collected]]/'1.) CLM Reference'!$B$4</f>
        <v>1.3177902496345447E-3</v>
      </c>
      <c r="N80" s="102">
        <v>95170.6</v>
      </c>
      <c r="O80" s="80">
        <f>Table32[[#This Row],[C&amp;I Incentive Disbursements]]/'1.) CLM Reference'!$B$5</f>
        <v>7.256855288596348E-4</v>
      </c>
    </row>
    <row r="81" spans="1:15" x14ac:dyDescent="0.35">
      <c r="A81" s="89" t="s">
        <v>120</v>
      </c>
      <c r="B81" s="100">
        <v>9003476100</v>
      </c>
      <c r="C81" s="89" t="s">
        <v>50</v>
      </c>
      <c r="D81" s="53">
        <f>Table32[[#This Row],[Residential CLM $ Collected]]+Table32[[#This Row],[C&amp;I CLM $ Collected]]</f>
        <v>0</v>
      </c>
      <c r="E81" s="57">
        <f>Table32[[#This Row],[CLM $ Collected ]]/'1.) CLM Reference'!$B$4</f>
        <v>0</v>
      </c>
      <c r="F81" s="55">
        <f>Table32[[#This Row],[Residential Incentive Disbursements]]+Table32[[#This Row],[C&amp;I Incentive Disbursements]]</f>
        <v>73073.22</v>
      </c>
      <c r="G81" s="57">
        <f>Table32[[#This Row],[Incentive Disbursements]]/'1.) CLM Reference'!$B$5</f>
        <v>5.5719075324918031E-4</v>
      </c>
      <c r="H81" s="102">
        <v>0</v>
      </c>
      <c r="I81" s="57">
        <f>Table32[[#This Row],[Residential CLM $ Collected]]/'1.) CLM Reference'!$B$4</f>
        <v>0</v>
      </c>
      <c r="J81" s="58">
        <v>0</v>
      </c>
      <c r="K81" s="57">
        <f>Table32[[#This Row],[Residential Incentive Disbursements]]/'1.) CLM Reference'!$B$5</f>
        <v>0</v>
      </c>
      <c r="L81" s="102">
        <v>0</v>
      </c>
      <c r="M81" s="57">
        <f>Table32[[#This Row],[C&amp;I CLM $ Collected]]/'1.) CLM Reference'!$B$4</f>
        <v>0</v>
      </c>
      <c r="N81" s="102">
        <v>73073.22</v>
      </c>
      <c r="O81" s="80">
        <f>Table32[[#This Row],[C&amp;I Incentive Disbursements]]/'1.) CLM Reference'!$B$5</f>
        <v>5.5719075324918031E-4</v>
      </c>
    </row>
    <row r="82" spans="1:15" x14ac:dyDescent="0.35">
      <c r="A82" s="89" t="s">
        <v>120</v>
      </c>
      <c r="B82" s="100">
        <v>9003484100</v>
      </c>
      <c r="C82" s="89" t="s">
        <v>56</v>
      </c>
      <c r="D82" s="53">
        <f>Table32[[#This Row],[Residential CLM $ Collected]]+Table32[[#This Row],[C&amp;I CLM $ Collected]]</f>
        <v>175879.88891000001</v>
      </c>
      <c r="E82" s="57">
        <f>Table32[[#This Row],[CLM $ Collected ]]/'1.) CLM Reference'!$B$4</f>
        <v>1.6677606722425343E-3</v>
      </c>
      <c r="F82" s="55">
        <f>Table32[[#This Row],[Residential Incentive Disbursements]]+Table32[[#This Row],[C&amp;I Incentive Disbursements]]</f>
        <v>160756.29999999999</v>
      </c>
      <c r="G82" s="57">
        <f>Table32[[#This Row],[Incentive Disbursements]]/'1.) CLM Reference'!$B$5</f>
        <v>1.2257831786604066E-3</v>
      </c>
      <c r="H82" s="102">
        <v>0</v>
      </c>
      <c r="I82" s="57">
        <f>Table32[[#This Row],[Residential CLM $ Collected]]/'1.) CLM Reference'!$B$4</f>
        <v>0</v>
      </c>
      <c r="J82" s="58">
        <v>0</v>
      </c>
      <c r="K82" s="57">
        <f>Table32[[#This Row],[Residential Incentive Disbursements]]/'1.) CLM Reference'!$B$5</f>
        <v>0</v>
      </c>
      <c r="L82" s="102">
        <v>175879.88891000001</v>
      </c>
      <c r="M82" s="57">
        <f>Table32[[#This Row],[C&amp;I CLM $ Collected]]/'1.) CLM Reference'!$B$4</f>
        <v>1.6677606722425343E-3</v>
      </c>
      <c r="N82" s="102">
        <v>160756.29999999999</v>
      </c>
      <c r="O82" s="80">
        <f>Table32[[#This Row],[C&amp;I Incentive Disbursements]]/'1.) CLM Reference'!$B$5</f>
        <v>1.2257831786604066E-3</v>
      </c>
    </row>
    <row r="83" spans="1:15" x14ac:dyDescent="0.35">
      <c r="A83" s="89" t="s">
        <v>121</v>
      </c>
      <c r="B83" s="100">
        <v>9015902200</v>
      </c>
      <c r="C83" s="89" t="s">
        <v>50</v>
      </c>
      <c r="D83" s="53">
        <f>Table32[[#This Row],[Residential CLM $ Collected]]+Table32[[#This Row],[C&amp;I CLM $ Collected]]</f>
        <v>26665.524829999998</v>
      </c>
      <c r="E83" s="57">
        <f>Table32[[#This Row],[CLM $ Collected ]]/'1.) CLM Reference'!$B$4</f>
        <v>2.5285275020236981E-4</v>
      </c>
      <c r="F83" s="55">
        <f>Table32[[#This Row],[Residential Incentive Disbursements]]+Table32[[#This Row],[C&amp;I Incentive Disbursements]]</f>
        <v>7542</v>
      </c>
      <c r="G83" s="57">
        <f>Table32[[#This Row],[Incentive Disbursements]]/'1.) CLM Reference'!$B$5</f>
        <v>5.7508519003341008E-5</v>
      </c>
      <c r="H83" s="102">
        <v>0</v>
      </c>
      <c r="I83" s="57">
        <f>Table32[[#This Row],[Residential CLM $ Collected]]/'1.) CLM Reference'!$B$4</f>
        <v>0</v>
      </c>
      <c r="J83" s="58">
        <v>0</v>
      </c>
      <c r="K83" s="57">
        <f>Table32[[#This Row],[Residential Incentive Disbursements]]/'1.) CLM Reference'!$B$5</f>
        <v>0</v>
      </c>
      <c r="L83" s="102">
        <v>26665.524829999998</v>
      </c>
      <c r="M83" s="57">
        <f>Table32[[#This Row],[C&amp;I CLM $ Collected]]/'1.) CLM Reference'!$B$4</f>
        <v>2.5285275020236981E-4</v>
      </c>
      <c r="N83" s="102">
        <v>7542</v>
      </c>
      <c r="O83" s="80">
        <f>Table32[[#This Row],[C&amp;I Incentive Disbursements]]/'1.) CLM Reference'!$B$5</f>
        <v>5.7508519003341008E-5</v>
      </c>
    </row>
    <row r="84" spans="1:15" x14ac:dyDescent="0.35">
      <c r="A84" s="89" t="s">
        <v>122</v>
      </c>
      <c r="B84" s="100">
        <v>9013535100</v>
      </c>
      <c r="C84" s="89" t="s">
        <v>50</v>
      </c>
      <c r="D84" s="53">
        <f>Table32[[#This Row],[Residential CLM $ Collected]]+Table32[[#This Row],[C&amp;I CLM $ Collected]]</f>
        <v>142841.10931</v>
      </c>
      <c r="E84" s="57">
        <f>Table32[[#This Row],[CLM $ Collected ]]/'1.) CLM Reference'!$B$4</f>
        <v>1.3544742719766988E-3</v>
      </c>
      <c r="F84" s="55">
        <f>Table32[[#This Row],[Residential Incentive Disbursements]]+Table32[[#This Row],[C&amp;I Incentive Disbursements]]</f>
        <v>48981.599999999999</v>
      </c>
      <c r="G84" s="57">
        <f>Table32[[#This Row],[Incentive Disbursements]]/'1.) CLM Reference'!$B$5</f>
        <v>3.7348969430045715E-4</v>
      </c>
      <c r="H84" s="102">
        <v>0</v>
      </c>
      <c r="I84" s="57">
        <f>Table32[[#This Row],[Residential CLM $ Collected]]/'1.) CLM Reference'!$B$4</f>
        <v>0</v>
      </c>
      <c r="J84" s="58">
        <v>0</v>
      </c>
      <c r="K84" s="57">
        <f>Table32[[#This Row],[Residential Incentive Disbursements]]/'1.) CLM Reference'!$B$5</f>
        <v>0</v>
      </c>
      <c r="L84" s="102">
        <v>142841.10931</v>
      </c>
      <c r="M84" s="57">
        <f>Table32[[#This Row],[C&amp;I CLM $ Collected]]/'1.) CLM Reference'!$B$4</f>
        <v>1.3544742719766988E-3</v>
      </c>
      <c r="N84" s="102">
        <v>48981.599999999999</v>
      </c>
      <c r="O84" s="80">
        <f>Table32[[#This Row],[C&amp;I Incentive Disbursements]]/'1.) CLM Reference'!$B$5</f>
        <v>3.7348969430045715E-4</v>
      </c>
    </row>
    <row r="85" spans="1:15" x14ac:dyDescent="0.35">
      <c r="A85" s="89" t="s">
        <v>122</v>
      </c>
      <c r="B85" s="100">
        <v>9013535200</v>
      </c>
      <c r="C85" s="89" t="s">
        <v>50</v>
      </c>
      <c r="D85" s="53">
        <f>Table32[[#This Row],[Residential CLM $ Collected]]+Table32[[#This Row],[C&amp;I CLM $ Collected]]</f>
        <v>708.89408000000003</v>
      </c>
      <c r="E85" s="57">
        <f>Table32[[#This Row],[CLM $ Collected ]]/'1.) CLM Reference'!$B$4</f>
        <v>6.7220059936160947E-6</v>
      </c>
      <c r="F85" s="55">
        <f>Table32[[#This Row],[Residential Incentive Disbursements]]+Table32[[#This Row],[C&amp;I Incentive Disbursements]]</f>
        <v>0</v>
      </c>
      <c r="G85" s="57">
        <f>Table32[[#This Row],[Incentive Disbursements]]/'1.) CLM Reference'!$B$5</f>
        <v>0</v>
      </c>
      <c r="H85" s="102">
        <v>0</v>
      </c>
      <c r="I85" s="57">
        <f>Table32[[#This Row],[Residential CLM $ Collected]]/'1.) CLM Reference'!$B$4</f>
        <v>0</v>
      </c>
      <c r="J85" s="58">
        <v>0</v>
      </c>
      <c r="K85" s="57">
        <f>Table32[[#This Row],[Residential Incentive Disbursements]]/'1.) CLM Reference'!$B$5</f>
        <v>0</v>
      </c>
      <c r="L85" s="102">
        <v>708.89408000000003</v>
      </c>
      <c r="M85" s="57">
        <f>Table32[[#This Row],[C&amp;I CLM $ Collected]]/'1.) CLM Reference'!$B$4</f>
        <v>6.7220059936160947E-6</v>
      </c>
      <c r="N85" s="102">
        <v>0</v>
      </c>
      <c r="O85" s="80">
        <f>Table32[[#This Row],[C&amp;I Incentive Disbursements]]/'1.) CLM Reference'!$B$5</f>
        <v>0</v>
      </c>
    </row>
    <row r="86" spans="1:15" x14ac:dyDescent="0.35">
      <c r="A86" s="89" t="s">
        <v>123</v>
      </c>
      <c r="B86" s="100">
        <v>9003480300</v>
      </c>
      <c r="C86" s="89" t="s">
        <v>50</v>
      </c>
      <c r="D86" s="53">
        <f>Table32[[#This Row],[Residential CLM $ Collected]]+Table32[[#This Row],[C&amp;I CLM $ Collected]]</f>
        <v>0</v>
      </c>
      <c r="E86" s="57">
        <f>Table32[[#This Row],[CLM $ Collected ]]/'1.) CLM Reference'!$B$4</f>
        <v>0</v>
      </c>
      <c r="F86" s="55">
        <f>Table32[[#This Row],[Residential Incentive Disbursements]]+Table32[[#This Row],[C&amp;I Incentive Disbursements]]</f>
        <v>339754.29</v>
      </c>
      <c r="G86" s="57">
        <f>Table32[[#This Row],[Incentive Disbursements]]/'1.) CLM Reference'!$B$5</f>
        <v>2.590661103544369E-3</v>
      </c>
      <c r="H86" s="102">
        <v>0</v>
      </c>
      <c r="I86" s="57">
        <f>Table32[[#This Row],[Residential CLM $ Collected]]/'1.) CLM Reference'!$B$4</f>
        <v>0</v>
      </c>
      <c r="J86" s="58">
        <v>0</v>
      </c>
      <c r="K86" s="57">
        <f>Table32[[#This Row],[Residential Incentive Disbursements]]/'1.) CLM Reference'!$B$5</f>
        <v>0</v>
      </c>
      <c r="L86" s="102">
        <v>0</v>
      </c>
      <c r="M86" s="57">
        <f>Table32[[#This Row],[C&amp;I CLM $ Collected]]/'1.) CLM Reference'!$B$4</f>
        <v>0</v>
      </c>
      <c r="N86" s="102">
        <v>339754.29</v>
      </c>
      <c r="O86" s="80">
        <f>Table32[[#This Row],[C&amp;I Incentive Disbursements]]/'1.) CLM Reference'!$B$5</f>
        <v>2.590661103544369E-3</v>
      </c>
    </row>
    <row r="87" spans="1:15" x14ac:dyDescent="0.35">
      <c r="A87" s="89" t="s">
        <v>123</v>
      </c>
      <c r="B87" s="100">
        <v>9003481000</v>
      </c>
      <c r="C87" s="89" t="s">
        <v>50</v>
      </c>
      <c r="D87" s="53">
        <f>Table32[[#This Row],[Residential CLM $ Collected]]+Table32[[#This Row],[C&amp;I CLM $ Collected]]</f>
        <v>520063.19695000001</v>
      </c>
      <c r="E87" s="57">
        <f>Table32[[#This Row],[CLM $ Collected ]]/'1.) CLM Reference'!$B$4</f>
        <v>4.9314390197151134E-3</v>
      </c>
      <c r="F87" s="55">
        <f>Table32[[#This Row],[Residential Incentive Disbursements]]+Table32[[#This Row],[C&amp;I Incentive Disbursements]]</f>
        <v>293322.34999999998</v>
      </c>
      <c r="G87" s="57">
        <f>Table32[[#This Row],[Incentive Disbursements]]/'1.) CLM Reference'!$B$5</f>
        <v>2.2366128267143517E-3</v>
      </c>
      <c r="H87" s="102">
        <v>0</v>
      </c>
      <c r="I87" s="57">
        <f>Table32[[#This Row],[Residential CLM $ Collected]]/'1.) CLM Reference'!$B$4</f>
        <v>0</v>
      </c>
      <c r="J87" s="58">
        <v>0</v>
      </c>
      <c r="K87" s="57">
        <f>Table32[[#This Row],[Residential Incentive Disbursements]]/'1.) CLM Reference'!$B$5</f>
        <v>0</v>
      </c>
      <c r="L87" s="102">
        <v>520063.19695000001</v>
      </c>
      <c r="M87" s="57">
        <f>Table32[[#This Row],[C&amp;I CLM $ Collected]]/'1.) CLM Reference'!$B$4</f>
        <v>4.9314390197151134E-3</v>
      </c>
      <c r="N87" s="102">
        <v>293322.34999999998</v>
      </c>
      <c r="O87" s="80">
        <f>Table32[[#This Row],[C&amp;I Incentive Disbursements]]/'1.) CLM Reference'!$B$5</f>
        <v>2.2366128267143517E-3</v>
      </c>
    </row>
    <row r="88" spans="1:15" x14ac:dyDescent="0.35">
      <c r="A88" s="89" t="s">
        <v>124</v>
      </c>
      <c r="B88" s="100">
        <v>9007630100</v>
      </c>
      <c r="C88" s="89" t="s">
        <v>50</v>
      </c>
      <c r="D88" s="53">
        <f>Table32[[#This Row],[Residential CLM $ Collected]]+Table32[[#This Row],[C&amp;I CLM $ Collected]]</f>
        <v>58334.495579999995</v>
      </c>
      <c r="E88" s="57">
        <f>Table32[[#This Row],[CLM $ Collected ]]/'1.) CLM Reference'!$B$4</f>
        <v>5.5315009673001015E-4</v>
      </c>
      <c r="F88" s="55">
        <f>Table32[[#This Row],[Residential Incentive Disbursements]]+Table32[[#This Row],[C&amp;I Incentive Disbursements]]</f>
        <v>12432.43</v>
      </c>
      <c r="G88" s="57">
        <f>Table32[[#This Row],[Incentive Disbursements]]/'1.) CLM Reference'!$B$5</f>
        <v>9.4798546395214375E-5</v>
      </c>
      <c r="H88" s="102">
        <v>0</v>
      </c>
      <c r="I88" s="57">
        <f>Table32[[#This Row],[Residential CLM $ Collected]]/'1.) CLM Reference'!$B$4</f>
        <v>0</v>
      </c>
      <c r="J88" s="58">
        <v>0</v>
      </c>
      <c r="K88" s="57">
        <f>Table32[[#This Row],[Residential Incentive Disbursements]]/'1.) CLM Reference'!$B$5</f>
        <v>0</v>
      </c>
      <c r="L88" s="102">
        <v>58334.495579999995</v>
      </c>
      <c r="M88" s="57">
        <f>Table32[[#This Row],[C&amp;I CLM $ Collected]]/'1.) CLM Reference'!$B$4</f>
        <v>5.5315009673001015E-4</v>
      </c>
      <c r="N88" s="102">
        <v>12432.43</v>
      </c>
      <c r="O88" s="80">
        <f>Table32[[#This Row],[C&amp;I Incentive Disbursements]]/'1.) CLM Reference'!$B$5</f>
        <v>9.4798546395214375E-5</v>
      </c>
    </row>
    <row r="89" spans="1:15" x14ac:dyDescent="0.35">
      <c r="A89" s="89" t="s">
        <v>125</v>
      </c>
      <c r="B89" s="100">
        <v>9003406002</v>
      </c>
      <c r="C89" s="89" t="s">
        <v>50</v>
      </c>
      <c r="D89" s="53">
        <f>Table32[[#This Row],[Residential CLM $ Collected]]+Table32[[#This Row],[C&amp;I CLM $ Collected]]</f>
        <v>0</v>
      </c>
      <c r="E89" s="57">
        <f>Table32[[#This Row],[CLM $ Collected ]]/'1.) CLM Reference'!$B$4</f>
        <v>0</v>
      </c>
      <c r="F89" s="55">
        <f>Table32[[#This Row],[Residential Incentive Disbursements]]+Table32[[#This Row],[C&amp;I Incentive Disbursements]]</f>
        <v>71119.199999999997</v>
      </c>
      <c r="G89" s="57">
        <f>Table32[[#This Row],[Incentive Disbursements]]/'1.) CLM Reference'!$B$5</f>
        <v>5.422911515118549E-4</v>
      </c>
      <c r="H89" s="102">
        <v>0</v>
      </c>
      <c r="I89" s="57">
        <f>Table32[[#This Row],[Residential CLM $ Collected]]/'1.) CLM Reference'!$B$4</f>
        <v>0</v>
      </c>
      <c r="J89" s="58">
        <v>0</v>
      </c>
      <c r="K89" s="57">
        <f>Table32[[#This Row],[Residential Incentive Disbursements]]/'1.) CLM Reference'!$B$5</f>
        <v>0</v>
      </c>
      <c r="L89" s="102">
        <v>0</v>
      </c>
      <c r="M89" s="57">
        <f>Table32[[#This Row],[C&amp;I CLM $ Collected]]/'1.) CLM Reference'!$B$4</f>
        <v>0</v>
      </c>
      <c r="N89" s="102">
        <v>71119.199999999997</v>
      </c>
      <c r="O89" s="80">
        <f>Table32[[#This Row],[C&amp;I Incentive Disbursements]]/'1.) CLM Reference'!$B$5</f>
        <v>5.422911515118549E-4</v>
      </c>
    </row>
    <row r="90" spans="1:15" x14ac:dyDescent="0.35">
      <c r="A90" s="89" t="s">
        <v>125</v>
      </c>
      <c r="B90" s="100">
        <v>9003460203</v>
      </c>
      <c r="C90" s="89" t="s">
        <v>50</v>
      </c>
      <c r="D90" s="53">
        <f>Table32[[#This Row],[Residential CLM $ Collected]]+Table32[[#This Row],[C&amp;I CLM $ Collected]]</f>
        <v>2.4910000000000001</v>
      </c>
      <c r="E90" s="57">
        <f>Table32[[#This Row],[CLM $ Collected ]]/'1.) CLM Reference'!$B$4</f>
        <v>2.3620618936608542E-8</v>
      </c>
      <c r="F90" s="55">
        <f>Table32[[#This Row],[Residential Incentive Disbursements]]+Table32[[#This Row],[C&amp;I Incentive Disbursements]]</f>
        <v>0</v>
      </c>
      <c r="G90" s="57">
        <f>Table32[[#This Row],[Incentive Disbursements]]/'1.) CLM Reference'!$B$5</f>
        <v>0</v>
      </c>
      <c r="H90" s="102">
        <v>0</v>
      </c>
      <c r="I90" s="57">
        <f>Table32[[#This Row],[Residential CLM $ Collected]]/'1.) CLM Reference'!$B$4</f>
        <v>0</v>
      </c>
      <c r="J90" s="58">
        <v>0</v>
      </c>
      <c r="K90" s="57">
        <f>Table32[[#This Row],[Residential Incentive Disbursements]]/'1.) CLM Reference'!$B$5</f>
        <v>0</v>
      </c>
      <c r="L90" s="102">
        <v>2.4910000000000001</v>
      </c>
      <c r="M90" s="57">
        <f>Table32[[#This Row],[C&amp;I CLM $ Collected]]/'1.) CLM Reference'!$B$4</f>
        <v>2.3620618936608542E-8</v>
      </c>
      <c r="N90" s="102">
        <v>0</v>
      </c>
      <c r="O90" s="80">
        <f>Table32[[#This Row],[C&amp;I Incentive Disbursements]]/'1.) CLM Reference'!$B$5</f>
        <v>0</v>
      </c>
    </row>
    <row r="91" spans="1:15" x14ac:dyDescent="0.35">
      <c r="A91" s="89" t="s">
        <v>125</v>
      </c>
      <c r="B91" s="100">
        <v>9003460204</v>
      </c>
      <c r="C91" s="89" t="s">
        <v>50</v>
      </c>
      <c r="D91" s="53">
        <f>Table32[[#This Row],[Residential CLM $ Collected]]+Table32[[#This Row],[C&amp;I CLM $ Collected]]</f>
        <v>1062318.56079</v>
      </c>
      <c r="E91" s="57">
        <f>Table32[[#This Row],[CLM $ Collected ]]/'1.) CLM Reference'!$B$4</f>
        <v>1.0073312691171019E-2</v>
      </c>
      <c r="F91" s="55">
        <f>Table32[[#This Row],[Residential Incentive Disbursements]]+Table32[[#This Row],[C&amp;I Incentive Disbursements]]</f>
        <v>309869.78000000003</v>
      </c>
      <c r="G91" s="57">
        <f>Table32[[#This Row],[Incentive Disbursements]]/'1.) CLM Reference'!$B$5</f>
        <v>2.3627886676864359E-3</v>
      </c>
      <c r="H91" s="102">
        <v>0</v>
      </c>
      <c r="I91" s="57">
        <f>Table32[[#This Row],[Residential CLM $ Collected]]/'1.) CLM Reference'!$B$4</f>
        <v>0</v>
      </c>
      <c r="J91" s="58">
        <v>0</v>
      </c>
      <c r="K91" s="57">
        <f>Table32[[#This Row],[Residential Incentive Disbursements]]/'1.) CLM Reference'!$B$5</f>
        <v>0</v>
      </c>
      <c r="L91" s="102">
        <v>1062318.56079</v>
      </c>
      <c r="M91" s="57">
        <f>Table32[[#This Row],[C&amp;I CLM $ Collected]]/'1.) CLM Reference'!$B$4</f>
        <v>1.0073312691171019E-2</v>
      </c>
      <c r="N91" s="102">
        <v>309869.78000000003</v>
      </c>
      <c r="O91" s="80">
        <f>Table32[[#This Row],[C&amp;I Incentive Disbursements]]/'1.) CLM Reference'!$B$5</f>
        <v>2.3627886676864359E-3</v>
      </c>
    </row>
    <row r="92" spans="1:15" x14ac:dyDescent="0.35">
      <c r="A92" s="92" t="s">
        <v>126</v>
      </c>
      <c r="B92" s="100">
        <v>9011712100</v>
      </c>
      <c r="C92" s="89" t="s">
        <v>50</v>
      </c>
      <c r="D92" s="53">
        <f>Table32[[#This Row],[Residential CLM $ Collected]]+Table32[[#This Row],[C&amp;I CLM $ Collected]]</f>
        <v>26601.957160000002</v>
      </c>
      <c r="E92" s="57">
        <f>Table32[[#This Row],[CLM $ Collected ]]/'1.) CLM Reference'!$B$4</f>
        <v>2.5224997713542565E-4</v>
      </c>
      <c r="F92" s="55">
        <f>Table32[[#This Row],[Residential Incentive Disbursements]]+Table32[[#This Row],[C&amp;I Incentive Disbursements]]</f>
        <v>16873</v>
      </c>
      <c r="G92" s="57">
        <f>Table32[[#This Row],[Incentive Disbursements]]/'1.) CLM Reference'!$B$5</f>
        <v>1.2865834541810831E-4</v>
      </c>
      <c r="H92" s="102">
        <v>0</v>
      </c>
      <c r="I92" s="57">
        <f>Table32[[#This Row],[Residential CLM $ Collected]]/'1.) CLM Reference'!$B$4</f>
        <v>0</v>
      </c>
      <c r="J92" s="58">
        <v>0</v>
      </c>
      <c r="K92" s="57">
        <f>Table32[[#This Row],[Residential Incentive Disbursements]]/'1.) CLM Reference'!$B$5</f>
        <v>0</v>
      </c>
      <c r="L92" s="102">
        <v>26601.957160000002</v>
      </c>
      <c r="M92" s="57">
        <f>Table32[[#This Row],[C&amp;I CLM $ Collected]]/'1.) CLM Reference'!$B$4</f>
        <v>2.5224997713542565E-4</v>
      </c>
      <c r="N92" s="102">
        <v>16873</v>
      </c>
      <c r="O92" s="80">
        <f>Table32[[#This Row],[C&amp;I Incentive Disbursements]]/'1.) CLM Reference'!$B$5</f>
        <v>1.2865834541810831E-4</v>
      </c>
    </row>
    <row r="93" spans="1:15" x14ac:dyDescent="0.35">
      <c r="A93" s="89" t="s">
        <v>127</v>
      </c>
      <c r="B93" s="100">
        <v>9003510700</v>
      </c>
      <c r="C93" s="89" t="s">
        <v>50</v>
      </c>
      <c r="D93" s="53">
        <f>Table32[[#This Row],[Residential CLM $ Collected]]+Table32[[#This Row],[C&amp;I CLM $ Collected]]</f>
        <v>0</v>
      </c>
      <c r="E93" s="57">
        <f>Table32[[#This Row],[CLM $ Collected ]]/'1.) CLM Reference'!$B$4</f>
        <v>0</v>
      </c>
      <c r="F93" s="55">
        <f>Table32[[#This Row],[Residential Incentive Disbursements]]+Table32[[#This Row],[C&amp;I Incentive Disbursements]]</f>
        <v>29085</v>
      </c>
      <c r="G93" s="57">
        <f>Table32[[#This Row],[Incentive Disbursements]]/'1.) CLM Reference'!$B$5</f>
        <v>2.2177609058766549E-4</v>
      </c>
      <c r="H93" s="102">
        <v>0</v>
      </c>
      <c r="I93" s="57">
        <f>Table32[[#This Row],[Residential CLM $ Collected]]/'1.) CLM Reference'!$B$4</f>
        <v>0</v>
      </c>
      <c r="J93" s="58">
        <v>0</v>
      </c>
      <c r="K93" s="57">
        <f>Table32[[#This Row],[Residential Incentive Disbursements]]/'1.) CLM Reference'!$B$5</f>
        <v>0</v>
      </c>
      <c r="L93" s="102">
        <v>0</v>
      </c>
      <c r="M93" s="57">
        <f>Table32[[#This Row],[C&amp;I CLM $ Collected]]/'1.) CLM Reference'!$B$4</f>
        <v>0</v>
      </c>
      <c r="N93" s="102">
        <v>29085</v>
      </c>
      <c r="O93" s="80">
        <f>Table32[[#This Row],[C&amp;I Incentive Disbursements]]/'1.) CLM Reference'!$B$5</f>
        <v>2.2177609058766549E-4</v>
      </c>
    </row>
    <row r="94" spans="1:15" x14ac:dyDescent="0.35">
      <c r="A94" s="89" t="s">
        <v>127</v>
      </c>
      <c r="B94" s="100">
        <v>9003520301</v>
      </c>
      <c r="C94" s="89" t="s">
        <v>50</v>
      </c>
      <c r="D94" s="53">
        <f>Table32[[#This Row],[Residential CLM $ Collected]]+Table32[[#This Row],[C&amp;I CLM $ Collected]]</f>
        <v>19.702750000000002</v>
      </c>
      <c r="E94" s="57">
        <f>Table32[[#This Row],[CLM $ Collected ]]/'1.) CLM Reference'!$B$4</f>
        <v>1.8682904446136652E-7</v>
      </c>
      <c r="F94" s="55">
        <f>Table32[[#This Row],[Residential Incentive Disbursements]]+Table32[[#This Row],[C&amp;I Incentive Disbursements]]</f>
        <v>0</v>
      </c>
      <c r="G94" s="57">
        <f>Table32[[#This Row],[Incentive Disbursements]]/'1.) CLM Reference'!$B$5</f>
        <v>0</v>
      </c>
      <c r="H94" s="102">
        <v>0</v>
      </c>
      <c r="I94" s="57">
        <f>Table32[[#This Row],[Residential CLM $ Collected]]/'1.) CLM Reference'!$B$4</f>
        <v>0</v>
      </c>
      <c r="J94" s="58">
        <v>0</v>
      </c>
      <c r="K94" s="57">
        <f>Table32[[#This Row],[Residential Incentive Disbursements]]/'1.) CLM Reference'!$B$5</f>
        <v>0</v>
      </c>
      <c r="L94" s="102">
        <v>19.702750000000002</v>
      </c>
      <c r="M94" s="57">
        <f>Table32[[#This Row],[C&amp;I CLM $ Collected]]/'1.) CLM Reference'!$B$4</f>
        <v>1.8682904446136652E-7</v>
      </c>
      <c r="N94" s="102">
        <v>0</v>
      </c>
      <c r="O94" s="80">
        <f>Table32[[#This Row],[C&amp;I Incentive Disbursements]]/'1.) CLM Reference'!$B$5</f>
        <v>0</v>
      </c>
    </row>
    <row r="95" spans="1:15" x14ac:dyDescent="0.35">
      <c r="A95" s="89" t="s">
        <v>127</v>
      </c>
      <c r="B95" s="100">
        <v>9003520400</v>
      </c>
      <c r="C95" s="89" t="s">
        <v>50</v>
      </c>
      <c r="D95" s="53">
        <f>Table32[[#This Row],[Residential CLM $ Collected]]+Table32[[#This Row],[C&amp;I CLM $ Collected]]</f>
        <v>277804.49631000002</v>
      </c>
      <c r="E95" s="57">
        <f>Table32[[#This Row],[CLM $ Collected ]]/'1.) CLM Reference'!$B$4</f>
        <v>2.6342489547229965E-3</v>
      </c>
      <c r="F95" s="55">
        <f>Table32[[#This Row],[Residential Incentive Disbursements]]+Table32[[#This Row],[C&amp;I Incentive Disbursements]]</f>
        <v>220483.86</v>
      </c>
      <c r="G95" s="57">
        <f>Table32[[#This Row],[Incentive Disbursements]]/'1.) CLM Reference'!$B$5</f>
        <v>1.6812119136488965E-3</v>
      </c>
      <c r="H95" s="102">
        <v>0</v>
      </c>
      <c r="I95" s="57">
        <f>Table32[[#This Row],[Residential CLM $ Collected]]/'1.) CLM Reference'!$B$4</f>
        <v>0</v>
      </c>
      <c r="J95" s="58">
        <v>0</v>
      </c>
      <c r="K95" s="57">
        <f>Table32[[#This Row],[Residential Incentive Disbursements]]/'1.) CLM Reference'!$B$5</f>
        <v>0</v>
      </c>
      <c r="L95" s="102">
        <v>277804.49631000002</v>
      </c>
      <c r="M95" s="57">
        <f>Table32[[#This Row],[C&amp;I CLM $ Collected]]/'1.) CLM Reference'!$B$4</f>
        <v>2.6342489547229965E-3</v>
      </c>
      <c r="N95" s="102">
        <v>220483.86</v>
      </c>
      <c r="O95" s="80">
        <f>Table32[[#This Row],[C&amp;I Incentive Disbursements]]/'1.) CLM Reference'!$B$5</f>
        <v>1.6812119136488965E-3</v>
      </c>
    </row>
    <row r="96" spans="1:15" x14ac:dyDescent="0.35">
      <c r="A96" s="89" t="s">
        <v>128</v>
      </c>
      <c r="B96" s="100">
        <v>9005296100</v>
      </c>
      <c r="C96" s="89" t="s">
        <v>50</v>
      </c>
      <c r="D96" s="53">
        <f>Table32[[#This Row],[Residential CLM $ Collected]]+Table32[[#This Row],[C&amp;I CLM $ Collected]]</f>
        <v>313.90521999999999</v>
      </c>
      <c r="E96" s="57">
        <f>Table32[[#This Row],[CLM $ Collected ]]/'1.) CLM Reference'!$B$4</f>
        <v>2.9765698851193376E-6</v>
      </c>
      <c r="F96" s="55">
        <f>Table32[[#This Row],[Residential Incentive Disbursements]]+Table32[[#This Row],[C&amp;I Incentive Disbursements]]</f>
        <v>650</v>
      </c>
      <c r="G96" s="57">
        <f>Table32[[#This Row],[Incentive Disbursements]]/'1.) CLM Reference'!$B$5</f>
        <v>4.9563162758116754E-6</v>
      </c>
      <c r="H96" s="102">
        <v>0</v>
      </c>
      <c r="I96" s="57">
        <f>Table32[[#This Row],[Residential CLM $ Collected]]/'1.) CLM Reference'!$B$4</f>
        <v>0</v>
      </c>
      <c r="J96" s="58">
        <v>0</v>
      </c>
      <c r="K96" s="57">
        <f>Table32[[#This Row],[Residential Incentive Disbursements]]/'1.) CLM Reference'!$B$5</f>
        <v>0</v>
      </c>
      <c r="L96" s="102">
        <v>313.90521999999999</v>
      </c>
      <c r="M96" s="57">
        <f>Table32[[#This Row],[C&amp;I CLM $ Collected]]/'1.) CLM Reference'!$B$4</f>
        <v>2.9765698851193376E-6</v>
      </c>
      <c r="N96" s="102">
        <v>650</v>
      </c>
      <c r="O96" s="80">
        <f>Table32[[#This Row],[C&amp;I Incentive Disbursements]]/'1.) CLM Reference'!$B$5</f>
        <v>4.9563162758116754E-6</v>
      </c>
    </row>
    <row r="97" spans="1:15" x14ac:dyDescent="0.35">
      <c r="A97" s="89" t="s">
        <v>129</v>
      </c>
      <c r="B97" s="100">
        <v>9003468101</v>
      </c>
      <c r="C97" s="89" t="s">
        <v>50</v>
      </c>
      <c r="D97" s="53">
        <f>Table32[[#This Row],[Residential CLM $ Collected]]+Table32[[#This Row],[C&amp;I CLM $ Collected]]</f>
        <v>47765.538209999999</v>
      </c>
      <c r="E97" s="57">
        <f>Table32[[#This Row],[CLM $ Collected ]]/'1.) CLM Reference'!$B$4</f>
        <v>4.5293118280225809E-4</v>
      </c>
      <c r="F97" s="55">
        <f>Table32[[#This Row],[Residential Incentive Disbursements]]+Table32[[#This Row],[C&amp;I Incentive Disbursements]]</f>
        <v>3115</v>
      </c>
      <c r="G97" s="57">
        <f>Table32[[#This Row],[Incentive Disbursements]]/'1.) CLM Reference'!$B$5</f>
        <v>2.3752192614082106E-5</v>
      </c>
      <c r="H97" s="102">
        <v>0</v>
      </c>
      <c r="I97" s="57">
        <f>Table32[[#This Row],[Residential CLM $ Collected]]/'1.) CLM Reference'!$B$4</f>
        <v>0</v>
      </c>
      <c r="J97" s="58">
        <v>0</v>
      </c>
      <c r="K97" s="57">
        <f>Table32[[#This Row],[Residential Incentive Disbursements]]/'1.) CLM Reference'!$B$5</f>
        <v>0</v>
      </c>
      <c r="L97" s="102">
        <v>47765.538209999999</v>
      </c>
      <c r="M97" s="57">
        <f>Table32[[#This Row],[C&amp;I CLM $ Collected]]/'1.) CLM Reference'!$B$4</f>
        <v>4.5293118280225809E-4</v>
      </c>
      <c r="N97" s="102">
        <v>3115</v>
      </c>
      <c r="O97" s="80">
        <f>Table32[[#This Row],[C&amp;I Incentive Disbursements]]/'1.) CLM Reference'!$B$5</f>
        <v>2.3752192614082106E-5</v>
      </c>
    </row>
    <row r="98" spans="1:15" x14ac:dyDescent="0.35">
      <c r="A98" s="89" t="s">
        <v>130</v>
      </c>
      <c r="B98" s="100">
        <v>9001010101</v>
      </c>
      <c r="C98" s="89" t="s">
        <v>50</v>
      </c>
      <c r="D98" s="53">
        <f>Table32[[#This Row],[Residential CLM $ Collected]]+Table32[[#This Row],[C&amp;I CLM $ Collected]]</f>
        <v>0</v>
      </c>
      <c r="E98" s="57">
        <f>Table32[[#This Row],[CLM $ Collected ]]/'1.) CLM Reference'!$B$4</f>
        <v>0</v>
      </c>
      <c r="F98" s="55">
        <f>Table32[[#This Row],[Residential Incentive Disbursements]]+Table32[[#This Row],[C&amp;I Incentive Disbursements]]</f>
        <v>43162.5</v>
      </c>
      <c r="G98" s="57">
        <f>Table32[[#This Row],[Incentive Disbursements]]/'1.) CLM Reference'!$B$5</f>
        <v>3.2911846346880222E-4</v>
      </c>
      <c r="H98" s="102">
        <v>0</v>
      </c>
      <c r="I98" s="57">
        <f>Table32[[#This Row],[Residential CLM $ Collected]]/'1.) CLM Reference'!$B$4</f>
        <v>0</v>
      </c>
      <c r="J98" s="58">
        <v>0</v>
      </c>
      <c r="K98" s="57">
        <f>Table32[[#This Row],[Residential Incentive Disbursements]]/'1.) CLM Reference'!$B$5</f>
        <v>0</v>
      </c>
      <c r="L98" s="102">
        <v>0</v>
      </c>
      <c r="M98" s="57">
        <f>Table32[[#This Row],[C&amp;I CLM $ Collected]]/'1.) CLM Reference'!$B$4</f>
        <v>0</v>
      </c>
      <c r="N98" s="102">
        <v>43162.5</v>
      </c>
      <c r="O98" s="80">
        <f>Table32[[#This Row],[C&amp;I Incentive Disbursements]]/'1.) CLM Reference'!$B$5</f>
        <v>3.2911846346880222E-4</v>
      </c>
    </row>
    <row r="99" spans="1:15" x14ac:dyDescent="0.35">
      <c r="A99" s="89" t="s">
        <v>130</v>
      </c>
      <c r="B99" s="100">
        <v>9001010102</v>
      </c>
      <c r="C99" s="89" t="s">
        <v>50</v>
      </c>
      <c r="D99" s="53">
        <f>Table32[[#This Row],[Residential CLM $ Collected]]+Table32[[#This Row],[C&amp;I CLM $ Collected]]</f>
        <v>4026.3040000000001</v>
      </c>
      <c r="E99" s="57">
        <f>Table32[[#This Row],[CLM $ Collected ]]/'1.) CLM Reference'!$B$4</f>
        <v>3.8178961263325055E-5</v>
      </c>
      <c r="F99" s="55">
        <f>Table32[[#This Row],[Residential Incentive Disbursements]]+Table32[[#This Row],[C&amp;I Incentive Disbursements]]</f>
        <v>0</v>
      </c>
      <c r="G99" s="57">
        <f>Table32[[#This Row],[Incentive Disbursements]]/'1.) CLM Reference'!$B$5</f>
        <v>0</v>
      </c>
      <c r="H99" s="102">
        <v>4026.3040000000001</v>
      </c>
      <c r="I99" s="57">
        <f>Table32[[#This Row],[Residential CLM $ Collected]]/'1.) CLM Reference'!$B$4</f>
        <v>3.8178961263325055E-5</v>
      </c>
      <c r="J99" s="58">
        <v>0</v>
      </c>
      <c r="K99" s="57">
        <f>Table32[[#This Row],[Residential Incentive Disbursements]]/'1.) CLM Reference'!$B$5</f>
        <v>0</v>
      </c>
      <c r="L99" s="102">
        <v>0</v>
      </c>
      <c r="M99" s="57">
        <f>Table32[[#This Row],[C&amp;I CLM $ Collected]]/'1.) CLM Reference'!$B$4</f>
        <v>0</v>
      </c>
      <c r="N99" s="102">
        <v>0</v>
      </c>
      <c r="O99" s="80">
        <f>Table32[[#This Row],[C&amp;I Incentive Disbursements]]/'1.) CLM Reference'!$B$5</f>
        <v>0</v>
      </c>
    </row>
    <row r="100" spans="1:15" x14ac:dyDescent="0.35">
      <c r="A100" s="89" t="s">
        <v>130</v>
      </c>
      <c r="B100" s="100">
        <v>9001010300</v>
      </c>
      <c r="C100" s="89" t="s">
        <v>50</v>
      </c>
      <c r="D100" s="53">
        <f>Table32[[#This Row],[Residential CLM $ Collected]]+Table32[[#This Row],[C&amp;I CLM $ Collected]]</f>
        <v>8898.1344900000004</v>
      </c>
      <c r="E100" s="57">
        <f>Table32[[#This Row],[CLM $ Collected ]]/'1.) CLM Reference'!$B$4</f>
        <v>8.4375529520266398E-5</v>
      </c>
      <c r="F100" s="55">
        <f>Table32[[#This Row],[Residential Incentive Disbursements]]+Table32[[#This Row],[C&amp;I Incentive Disbursements]]</f>
        <v>0</v>
      </c>
      <c r="G100" s="57">
        <f>Table32[[#This Row],[Incentive Disbursements]]/'1.) CLM Reference'!$B$5</f>
        <v>0</v>
      </c>
      <c r="H100" s="102">
        <v>0</v>
      </c>
      <c r="I100" s="57">
        <f>Table32[[#This Row],[Residential CLM $ Collected]]/'1.) CLM Reference'!$B$4</f>
        <v>0</v>
      </c>
      <c r="J100" s="58">
        <v>0</v>
      </c>
      <c r="K100" s="57">
        <f>Table32[[#This Row],[Residential Incentive Disbursements]]/'1.) CLM Reference'!$B$5</f>
        <v>0</v>
      </c>
      <c r="L100" s="102">
        <v>8898.1344900000004</v>
      </c>
      <c r="M100" s="57">
        <f>Table32[[#This Row],[C&amp;I CLM $ Collected]]/'1.) CLM Reference'!$B$4</f>
        <v>8.4375529520266398E-5</v>
      </c>
      <c r="N100" s="102">
        <v>0</v>
      </c>
      <c r="O100" s="80">
        <f>Table32[[#This Row],[C&amp;I Incentive Disbursements]]/'1.) CLM Reference'!$B$5</f>
        <v>0</v>
      </c>
    </row>
    <row r="101" spans="1:15" x14ac:dyDescent="0.35">
      <c r="A101" s="89" t="s">
        <v>130</v>
      </c>
      <c r="B101" s="100">
        <v>9001010500</v>
      </c>
      <c r="C101" s="89" t="s">
        <v>50</v>
      </c>
      <c r="D101" s="53">
        <f>Table32[[#This Row],[Residential CLM $ Collected]]+Table32[[#This Row],[C&amp;I CLM $ Collected]]</f>
        <v>1690619.6588900001</v>
      </c>
      <c r="E101" s="57">
        <f>Table32[[#This Row],[CLM $ Collected ]]/'1.) CLM Reference'!$B$4</f>
        <v>1.6031105070003937E-2</v>
      </c>
      <c r="F101" s="55">
        <f>Table32[[#This Row],[Residential Incentive Disbursements]]+Table32[[#This Row],[C&amp;I Incentive Disbursements]]</f>
        <v>1675461.05</v>
      </c>
      <c r="G101" s="57">
        <f>Table32[[#This Row],[Incentive Disbursements]]/'1.) CLM Reference'!$B$5</f>
        <v>1.2775561340928492E-2</v>
      </c>
      <c r="H101" s="102">
        <v>3877.056</v>
      </c>
      <c r="I101" s="57">
        <f>Table32[[#This Row],[Residential CLM $ Collected]]/'1.) CLM Reference'!$B$4</f>
        <v>3.6763734392569957E-5</v>
      </c>
      <c r="J101" s="58">
        <v>0</v>
      </c>
      <c r="K101" s="57">
        <f>Table32[[#This Row],[Residential Incentive Disbursements]]/'1.) CLM Reference'!$B$5</f>
        <v>0</v>
      </c>
      <c r="L101" s="102">
        <v>1686742.60289</v>
      </c>
      <c r="M101" s="57">
        <f>Table32[[#This Row],[C&amp;I CLM $ Collected]]/'1.) CLM Reference'!$B$4</f>
        <v>1.5994341335611367E-2</v>
      </c>
      <c r="N101" s="102">
        <v>1675461.05</v>
      </c>
      <c r="O101" s="80">
        <f>Table32[[#This Row],[C&amp;I Incentive Disbursements]]/'1.) CLM Reference'!$B$5</f>
        <v>1.2775561340928492E-2</v>
      </c>
    </row>
    <row r="102" spans="1:15" x14ac:dyDescent="0.35">
      <c r="A102" s="92" t="s">
        <v>131</v>
      </c>
      <c r="B102" s="100">
        <v>9011709100</v>
      </c>
      <c r="C102" s="89" t="s">
        <v>50</v>
      </c>
      <c r="D102" s="53">
        <f>Table32[[#This Row],[Residential CLM $ Collected]]+Table32[[#This Row],[C&amp;I CLM $ Collected]]</f>
        <v>8524.6000300000014</v>
      </c>
      <c r="E102" s="57">
        <f>Table32[[#This Row],[CLM $ Collected ]]/'1.) CLM Reference'!$B$4</f>
        <v>8.08335322744407E-5</v>
      </c>
      <c r="F102" s="55">
        <f>Table32[[#This Row],[Residential Incentive Disbursements]]+Table32[[#This Row],[C&amp;I Incentive Disbursements]]</f>
        <v>8710</v>
      </c>
      <c r="G102" s="57">
        <f>Table32[[#This Row],[Incentive Disbursements]]/'1.) CLM Reference'!$B$5</f>
        <v>6.6414638095876449E-5</v>
      </c>
      <c r="H102" s="102">
        <v>0</v>
      </c>
      <c r="I102" s="57">
        <f>Table32[[#This Row],[Residential CLM $ Collected]]/'1.) CLM Reference'!$B$4</f>
        <v>0</v>
      </c>
      <c r="J102" s="58">
        <v>0</v>
      </c>
      <c r="K102" s="57">
        <f>Table32[[#This Row],[Residential Incentive Disbursements]]/'1.) CLM Reference'!$B$5</f>
        <v>0</v>
      </c>
      <c r="L102" s="102">
        <v>8524.6000300000014</v>
      </c>
      <c r="M102" s="57">
        <f>Table32[[#This Row],[C&amp;I CLM $ Collected]]/'1.) CLM Reference'!$B$4</f>
        <v>8.08335322744407E-5</v>
      </c>
      <c r="N102" s="102">
        <v>8710</v>
      </c>
      <c r="O102" s="80">
        <f>Table32[[#This Row],[C&amp;I Incentive Disbursements]]/'1.) CLM Reference'!$B$5</f>
        <v>6.6414638095876449E-5</v>
      </c>
    </row>
    <row r="103" spans="1:15" x14ac:dyDescent="0.35">
      <c r="A103" s="89" t="s">
        <v>132</v>
      </c>
      <c r="B103" s="100">
        <v>9011702100</v>
      </c>
      <c r="C103" s="89" t="s">
        <v>50</v>
      </c>
      <c r="D103" s="53">
        <f>Table32[[#This Row],[Residential CLM $ Collected]]+Table32[[#This Row],[C&amp;I CLM $ Collected]]</f>
        <v>0</v>
      </c>
      <c r="E103" s="57">
        <f>Table32[[#This Row],[CLM $ Collected ]]/'1.) CLM Reference'!$B$4</f>
        <v>0</v>
      </c>
      <c r="F103" s="55">
        <f>Table32[[#This Row],[Residential Incentive Disbursements]]+Table32[[#This Row],[C&amp;I Incentive Disbursements]]</f>
        <v>100</v>
      </c>
      <c r="G103" s="57">
        <f>Table32[[#This Row],[Incentive Disbursements]]/'1.) CLM Reference'!$B$5</f>
        <v>7.625101962787193E-7</v>
      </c>
      <c r="H103" s="102">
        <v>0</v>
      </c>
      <c r="I103" s="57">
        <f>Table32[[#This Row],[Residential CLM $ Collected]]/'1.) CLM Reference'!$B$4</f>
        <v>0</v>
      </c>
      <c r="J103" s="58">
        <v>0</v>
      </c>
      <c r="K103" s="57">
        <f>Table32[[#This Row],[Residential Incentive Disbursements]]/'1.) CLM Reference'!$B$5</f>
        <v>0</v>
      </c>
      <c r="L103" s="102">
        <v>0</v>
      </c>
      <c r="M103" s="57">
        <f>Table32[[#This Row],[C&amp;I CLM $ Collected]]/'1.) CLM Reference'!$B$4</f>
        <v>0</v>
      </c>
      <c r="N103" s="102">
        <v>100</v>
      </c>
      <c r="O103" s="80">
        <f>Table32[[#This Row],[C&amp;I Incentive Disbursements]]/'1.) CLM Reference'!$B$5</f>
        <v>7.625101962787193E-7</v>
      </c>
    </row>
    <row r="104" spans="1:15" x14ac:dyDescent="0.35">
      <c r="A104" s="89" t="s">
        <v>132</v>
      </c>
      <c r="B104" s="100">
        <v>9011702800</v>
      </c>
      <c r="C104" s="89" t="s">
        <v>50</v>
      </c>
      <c r="D104" s="53">
        <f>Table32[[#This Row],[Residential CLM $ Collected]]+Table32[[#This Row],[C&amp;I CLM $ Collected]]</f>
        <v>181132.959</v>
      </c>
      <c r="E104" s="57">
        <f>Table32[[#This Row],[CLM $ Collected ]]/'1.) CLM Reference'!$B$4</f>
        <v>1.7175723008427694E-3</v>
      </c>
      <c r="F104" s="55">
        <f>Table32[[#This Row],[Residential Incentive Disbursements]]+Table32[[#This Row],[C&amp;I Incentive Disbursements]]</f>
        <v>40582.910000000003</v>
      </c>
      <c r="G104" s="57">
        <f>Table32[[#This Row],[Incentive Disbursements]]/'1.) CLM Reference'!$B$5</f>
        <v>3.0944882669661604E-4</v>
      </c>
      <c r="H104" s="102">
        <v>0</v>
      </c>
      <c r="I104" s="57">
        <f>Table32[[#This Row],[Residential CLM $ Collected]]/'1.) CLM Reference'!$B$4</f>
        <v>0</v>
      </c>
      <c r="J104" s="58">
        <v>0</v>
      </c>
      <c r="K104" s="57">
        <f>Table32[[#This Row],[Residential Incentive Disbursements]]/'1.) CLM Reference'!$B$5</f>
        <v>0</v>
      </c>
      <c r="L104" s="102">
        <v>181132.959</v>
      </c>
      <c r="M104" s="57">
        <f>Table32[[#This Row],[C&amp;I CLM $ Collected]]/'1.) CLM Reference'!$B$4</f>
        <v>1.7175723008427694E-3</v>
      </c>
      <c r="N104" s="102">
        <v>40582.910000000003</v>
      </c>
      <c r="O104" s="80">
        <f>Table32[[#This Row],[C&amp;I Incentive Disbursements]]/'1.) CLM Reference'!$B$5</f>
        <v>3.0944882669661604E-4</v>
      </c>
    </row>
    <row r="105" spans="1:15" x14ac:dyDescent="0.35">
      <c r="A105" s="89" t="s">
        <v>133</v>
      </c>
      <c r="B105" s="100">
        <v>9009186100</v>
      </c>
      <c r="C105" s="89" t="s">
        <v>50</v>
      </c>
      <c r="D105" s="53">
        <f>Table32[[#This Row],[Residential CLM $ Collected]]+Table32[[#This Row],[C&amp;I CLM $ Collected]]</f>
        <v>0</v>
      </c>
      <c r="E105" s="57">
        <f>Table32[[#This Row],[CLM $ Collected ]]/'1.) CLM Reference'!$B$4</f>
        <v>0</v>
      </c>
      <c r="F105" s="55">
        <f>Table32[[#This Row],[Residential Incentive Disbursements]]+Table32[[#This Row],[C&amp;I Incentive Disbursements]]</f>
        <v>15074.3</v>
      </c>
      <c r="G105" s="57">
        <f>Table32[[#This Row],[Incentive Disbursements]]/'1.) CLM Reference'!$B$5</f>
        <v>1.1494307451764298E-4</v>
      </c>
      <c r="H105" s="102">
        <v>0</v>
      </c>
      <c r="I105" s="57">
        <f>Table32[[#This Row],[Residential CLM $ Collected]]/'1.) CLM Reference'!$B$4</f>
        <v>0</v>
      </c>
      <c r="J105" s="58">
        <v>0</v>
      </c>
      <c r="K105" s="57">
        <f>Table32[[#This Row],[Residential Incentive Disbursements]]/'1.) CLM Reference'!$B$5</f>
        <v>0</v>
      </c>
      <c r="L105" s="102">
        <v>0</v>
      </c>
      <c r="M105" s="57">
        <f>Table32[[#This Row],[C&amp;I CLM $ Collected]]/'1.) CLM Reference'!$B$4</f>
        <v>0</v>
      </c>
      <c r="N105" s="102">
        <v>15074.3</v>
      </c>
      <c r="O105" s="80">
        <f>Table32[[#This Row],[C&amp;I Incentive Disbursements]]/'1.) CLM Reference'!$B$5</f>
        <v>1.1494307451764298E-4</v>
      </c>
    </row>
    <row r="106" spans="1:15" x14ac:dyDescent="0.35">
      <c r="A106" s="89" t="s">
        <v>133</v>
      </c>
      <c r="B106" s="100">
        <v>9009190301</v>
      </c>
      <c r="C106" s="89" t="s">
        <v>50</v>
      </c>
      <c r="D106" s="53">
        <f>Table32[[#This Row],[Residential CLM $ Collected]]+Table32[[#This Row],[C&amp;I CLM $ Collected]]</f>
        <v>0.99480999999999997</v>
      </c>
      <c r="E106" s="57">
        <f>Table32[[#This Row],[CLM $ Collected ]]/'1.) CLM Reference'!$B$4</f>
        <v>9.4331705838328151E-9</v>
      </c>
      <c r="F106" s="55">
        <f>Table32[[#This Row],[Residential Incentive Disbursements]]+Table32[[#This Row],[C&amp;I Incentive Disbursements]]</f>
        <v>0</v>
      </c>
      <c r="G106" s="57">
        <f>Table32[[#This Row],[Incentive Disbursements]]/'1.) CLM Reference'!$B$5</f>
        <v>0</v>
      </c>
      <c r="H106" s="102">
        <v>0</v>
      </c>
      <c r="I106" s="57">
        <f>Table32[[#This Row],[Residential CLM $ Collected]]/'1.) CLM Reference'!$B$4</f>
        <v>0</v>
      </c>
      <c r="J106" s="58">
        <v>0</v>
      </c>
      <c r="K106" s="57">
        <f>Table32[[#This Row],[Residential Incentive Disbursements]]/'1.) CLM Reference'!$B$5</f>
        <v>0</v>
      </c>
      <c r="L106" s="102">
        <v>0.99480999999999997</v>
      </c>
      <c r="M106" s="57">
        <f>Table32[[#This Row],[C&amp;I CLM $ Collected]]/'1.) CLM Reference'!$B$4</f>
        <v>9.4331705838328151E-9</v>
      </c>
      <c r="N106" s="102">
        <v>0</v>
      </c>
      <c r="O106" s="80">
        <f>Table32[[#This Row],[C&amp;I Incentive Disbursements]]/'1.) CLM Reference'!$B$5</f>
        <v>0</v>
      </c>
    </row>
    <row r="107" spans="1:15" x14ac:dyDescent="0.35">
      <c r="A107" s="89" t="s">
        <v>133</v>
      </c>
      <c r="B107" s="100">
        <v>9009190302</v>
      </c>
      <c r="C107" s="89" t="s">
        <v>50</v>
      </c>
      <c r="D107" s="53">
        <f>Table32[[#This Row],[Residential CLM $ Collected]]+Table32[[#This Row],[C&amp;I CLM $ Collected]]</f>
        <v>142813.44436999998</v>
      </c>
      <c r="E107" s="57">
        <f>Table32[[#This Row],[CLM $ Collected ]]/'1.) CLM Reference'!$B$4</f>
        <v>1.3542119423879213E-3</v>
      </c>
      <c r="F107" s="55">
        <f>Table32[[#This Row],[Residential Incentive Disbursements]]+Table32[[#This Row],[C&amp;I Incentive Disbursements]]</f>
        <v>707724.2</v>
      </c>
      <c r="G107" s="57">
        <f>Table32[[#This Row],[Incentive Disbursements]]/'1.) CLM Reference'!$B$5</f>
        <v>5.3964691865319957E-3</v>
      </c>
      <c r="H107" s="102">
        <v>0</v>
      </c>
      <c r="I107" s="57">
        <f>Table32[[#This Row],[Residential CLM $ Collected]]/'1.) CLM Reference'!$B$4</f>
        <v>0</v>
      </c>
      <c r="J107" s="58">
        <v>0</v>
      </c>
      <c r="K107" s="57">
        <f>Table32[[#This Row],[Residential Incentive Disbursements]]/'1.) CLM Reference'!$B$5</f>
        <v>0</v>
      </c>
      <c r="L107" s="102">
        <v>142813.44436999998</v>
      </c>
      <c r="M107" s="57">
        <f>Table32[[#This Row],[C&amp;I CLM $ Collected]]/'1.) CLM Reference'!$B$4</f>
        <v>1.3542119423879213E-3</v>
      </c>
      <c r="N107" s="102">
        <v>707724.2</v>
      </c>
      <c r="O107" s="80">
        <f>Table32[[#This Row],[C&amp;I Incentive Disbursements]]/'1.) CLM Reference'!$B$5</f>
        <v>5.3964691865319957E-3</v>
      </c>
    </row>
    <row r="108" spans="1:15" x14ac:dyDescent="0.35">
      <c r="A108" s="89" t="s">
        <v>134</v>
      </c>
      <c r="B108" s="100">
        <v>9007590100</v>
      </c>
      <c r="C108" s="89" t="s">
        <v>50</v>
      </c>
      <c r="D108" s="53">
        <f>Table32[[#This Row],[Residential CLM $ Collected]]+Table32[[#This Row],[C&amp;I CLM $ Collected]]</f>
        <v>21126.442360000001</v>
      </c>
      <c r="E108" s="57">
        <f>Table32[[#This Row],[CLM $ Collected ]]/'1.) CLM Reference'!$B$4</f>
        <v>2.0032904234114205E-4</v>
      </c>
      <c r="F108" s="55">
        <f>Table32[[#This Row],[Residential Incentive Disbursements]]+Table32[[#This Row],[C&amp;I Incentive Disbursements]]</f>
        <v>2370</v>
      </c>
      <c r="G108" s="57">
        <f>Table32[[#This Row],[Incentive Disbursements]]/'1.) CLM Reference'!$B$5</f>
        <v>1.8071491651805646E-5</v>
      </c>
      <c r="H108" s="102">
        <v>0</v>
      </c>
      <c r="I108" s="57">
        <f>Table32[[#This Row],[Residential CLM $ Collected]]/'1.) CLM Reference'!$B$4</f>
        <v>0</v>
      </c>
      <c r="J108" s="58">
        <v>0</v>
      </c>
      <c r="K108" s="57">
        <f>Table32[[#This Row],[Residential Incentive Disbursements]]/'1.) CLM Reference'!$B$5</f>
        <v>0</v>
      </c>
      <c r="L108" s="102">
        <v>21126.442360000001</v>
      </c>
      <c r="M108" s="57">
        <f>Table32[[#This Row],[C&amp;I CLM $ Collected]]/'1.) CLM Reference'!$B$4</f>
        <v>2.0032904234114205E-4</v>
      </c>
      <c r="N108" s="102">
        <v>2370</v>
      </c>
      <c r="O108" s="80">
        <f>Table32[[#This Row],[C&amp;I Incentive Disbursements]]/'1.) CLM Reference'!$B$5</f>
        <v>1.8071491651805646E-5</v>
      </c>
    </row>
    <row r="109" spans="1:15" x14ac:dyDescent="0.35">
      <c r="A109" s="89" t="s">
        <v>135</v>
      </c>
      <c r="B109" s="100">
        <v>9015820000</v>
      </c>
      <c r="C109" s="89" t="s">
        <v>50</v>
      </c>
      <c r="D109" s="53">
        <f>Table32[[#This Row],[Residential CLM $ Collected]]+Table32[[#This Row],[C&amp;I CLM $ Collected]]</f>
        <v>2987.5501099999997</v>
      </c>
      <c r="E109" s="57">
        <f>Table32[[#This Row],[CLM $ Collected ]]/'1.) CLM Reference'!$B$4</f>
        <v>2.8329097833132447E-5</v>
      </c>
      <c r="F109" s="55">
        <f>Table32[[#This Row],[Residential Incentive Disbursements]]+Table32[[#This Row],[C&amp;I Incentive Disbursements]]</f>
        <v>100</v>
      </c>
      <c r="G109" s="57">
        <f>Table32[[#This Row],[Incentive Disbursements]]/'1.) CLM Reference'!$B$5</f>
        <v>7.625101962787193E-7</v>
      </c>
      <c r="H109" s="102">
        <v>0</v>
      </c>
      <c r="I109" s="57">
        <f>Table32[[#This Row],[Residential CLM $ Collected]]/'1.) CLM Reference'!$B$4</f>
        <v>0</v>
      </c>
      <c r="J109" s="58">
        <v>0</v>
      </c>
      <c r="K109" s="57">
        <f>Table32[[#This Row],[Residential Incentive Disbursements]]/'1.) CLM Reference'!$B$5</f>
        <v>0</v>
      </c>
      <c r="L109" s="102">
        <v>2987.5501099999997</v>
      </c>
      <c r="M109" s="57">
        <f>Table32[[#This Row],[C&amp;I CLM $ Collected]]/'1.) CLM Reference'!$B$4</f>
        <v>2.8329097833132447E-5</v>
      </c>
      <c r="N109" s="102">
        <v>100</v>
      </c>
      <c r="O109" s="80">
        <f>Table32[[#This Row],[C&amp;I Incentive Disbursements]]/'1.) CLM Reference'!$B$5</f>
        <v>7.625101962787193E-7</v>
      </c>
    </row>
    <row r="110" spans="1:15" x14ac:dyDescent="0.35">
      <c r="A110" s="89" t="s">
        <v>136</v>
      </c>
      <c r="B110" s="100">
        <v>9003500100</v>
      </c>
      <c r="C110" s="89" t="s">
        <v>56</v>
      </c>
      <c r="D110" s="53">
        <f>Table32[[#This Row],[Residential CLM $ Collected]]+Table32[[#This Row],[C&amp;I CLM $ Collected]]</f>
        <v>0</v>
      </c>
      <c r="E110" s="57">
        <f>Table32[[#This Row],[CLM $ Collected ]]/'1.) CLM Reference'!$B$4</f>
        <v>0</v>
      </c>
      <c r="F110" s="55">
        <f>Table32[[#This Row],[Residential Incentive Disbursements]]+Table32[[#This Row],[C&amp;I Incentive Disbursements]]</f>
        <v>178509.7</v>
      </c>
      <c r="G110" s="57">
        <f>Table32[[#This Row],[Incentive Disbursements]]/'1.) CLM Reference'!$B$5</f>
        <v>1.3611546638465531E-3</v>
      </c>
      <c r="H110" s="102">
        <v>0</v>
      </c>
      <c r="I110" s="57">
        <f>Table32[[#This Row],[Residential CLM $ Collected]]/'1.) CLM Reference'!$B$4</f>
        <v>0</v>
      </c>
      <c r="J110" s="58">
        <v>0</v>
      </c>
      <c r="K110" s="57">
        <f>Table32[[#This Row],[Residential Incentive Disbursements]]/'1.) CLM Reference'!$B$5</f>
        <v>0</v>
      </c>
      <c r="L110" s="102">
        <v>0</v>
      </c>
      <c r="M110" s="57">
        <f>Table32[[#This Row],[C&amp;I CLM $ Collected]]/'1.) CLM Reference'!$B$4</f>
        <v>0</v>
      </c>
      <c r="N110" s="102">
        <v>178509.7</v>
      </c>
      <c r="O110" s="80">
        <f>Table32[[#This Row],[C&amp;I Incentive Disbursements]]/'1.) CLM Reference'!$B$5</f>
        <v>1.3611546638465531E-3</v>
      </c>
    </row>
    <row r="111" spans="1:15" x14ac:dyDescent="0.35">
      <c r="A111" s="89" t="s">
        <v>136</v>
      </c>
      <c r="B111" s="100">
        <v>9003500500</v>
      </c>
      <c r="C111" s="89" t="s">
        <v>50</v>
      </c>
      <c r="D111" s="53">
        <f>Table32[[#This Row],[Residential CLM $ Collected]]+Table32[[#This Row],[C&amp;I CLM $ Collected]]</f>
        <v>4385.22</v>
      </c>
      <c r="E111" s="57">
        <f>Table32[[#This Row],[CLM $ Collected ]]/'1.) CLM Reference'!$B$4</f>
        <v>4.15823406556381E-5</v>
      </c>
      <c r="F111" s="55">
        <f>Table32[[#This Row],[Residential Incentive Disbursements]]+Table32[[#This Row],[C&amp;I Incentive Disbursements]]</f>
        <v>0</v>
      </c>
      <c r="G111" s="57">
        <f>Table32[[#This Row],[Incentive Disbursements]]/'1.) CLM Reference'!$B$5</f>
        <v>0</v>
      </c>
      <c r="H111" s="102">
        <v>4385.22</v>
      </c>
      <c r="I111" s="57">
        <f>Table32[[#This Row],[Residential CLM $ Collected]]/'1.) CLM Reference'!$B$4</f>
        <v>4.15823406556381E-5</v>
      </c>
      <c r="J111" s="58">
        <v>0</v>
      </c>
      <c r="K111" s="57">
        <f>Table32[[#This Row],[Residential Incentive Disbursements]]/'1.) CLM Reference'!$B$5</f>
        <v>0</v>
      </c>
      <c r="L111" s="102">
        <v>0</v>
      </c>
      <c r="M111" s="57">
        <f>Table32[[#This Row],[C&amp;I CLM $ Collected]]/'1.) CLM Reference'!$B$4</f>
        <v>0</v>
      </c>
      <c r="N111" s="102">
        <v>0</v>
      </c>
      <c r="O111" s="80">
        <f>Table32[[#This Row],[C&amp;I Incentive Disbursements]]/'1.) CLM Reference'!$B$5</f>
        <v>0</v>
      </c>
    </row>
    <row r="112" spans="1:15" x14ac:dyDescent="0.35">
      <c r="A112" s="89" t="s">
        <v>136</v>
      </c>
      <c r="B112" s="100">
        <v>9003502100</v>
      </c>
      <c r="C112" s="89" t="s">
        <v>50</v>
      </c>
      <c r="D112" s="53">
        <f>Table32[[#This Row],[Residential CLM $ Collected]]+Table32[[#This Row],[C&amp;I CLM $ Collected]]</f>
        <v>12.29494</v>
      </c>
      <c r="E112" s="57">
        <f>Table32[[#This Row],[CLM $ Collected ]]/'1.) CLM Reference'!$B$4</f>
        <v>1.1658534427477553E-7</v>
      </c>
      <c r="F112" s="55">
        <f>Table32[[#This Row],[Residential Incentive Disbursements]]+Table32[[#This Row],[C&amp;I Incentive Disbursements]]</f>
        <v>0</v>
      </c>
      <c r="G112" s="57">
        <f>Table32[[#This Row],[Incentive Disbursements]]/'1.) CLM Reference'!$B$5</f>
        <v>0</v>
      </c>
      <c r="H112" s="102">
        <v>0</v>
      </c>
      <c r="I112" s="57">
        <f>Table32[[#This Row],[Residential CLM $ Collected]]/'1.) CLM Reference'!$B$4</f>
        <v>0</v>
      </c>
      <c r="J112" s="58">
        <v>0</v>
      </c>
      <c r="K112" s="57">
        <f>Table32[[#This Row],[Residential Incentive Disbursements]]/'1.) CLM Reference'!$B$5</f>
        <v>0</v>
      </c>
      <c r="L112" s="102">
        <v>12.29494</v>
      </c>
      <c r="M112" s="57">
        <f>Table32[[#This Row],[C&amp;I CLM $ Collected]]/'1.) CLM Reference'!$B$4</f>
        <v>1.1658534427477553E-7</v>
      </c>
      <c r="N112" s="102">
        <v>0</v>
      </c>
      <c r="O112" s="80">
        <f>Table32[[#This Row],[C&amp;I Incentive Disbursements]]/'1.) CLM Reference'!$B$5</f>
        <v>0</v>
      </c>
    </row>
    <row r="113" spans="1:15" x14ac:dyDescent="0.35">
      <c r="A113" s="89" t="s">
        <v>136</v>
      </c>
      <c r="B113" s="100">
        <v>9003502400</v>
      </c>
      <c r="C113" s="89" t="s">
        <v>56</v>
      </c>
      <c r="D113" s="53">
        <f>Table32[[#This Row],[Residential CLM $ Collected]]+Table32[[#This Row],[C&amp;I CLM $ Collected]]</f>
        <v>2.5747400000000003</v>
      </c>
      <c r="E113" s="57">
        <f>Table32[[#This Row],[CLM $ Collected ]]/'1.) CLM Reference'!$B$4</f>
        <v>2.4414673785966873E-8</v>
      </c>
      <c r="F113" s="55">
        <f>Table32[[#This Row],[Residential Incentive Disbursements]]+Table32[[#This Row],[C&amp;I Incentive Disbursements]]</f>
        <v>0</v>
      </c>
      <c r="G113" s="57">
        <f>Table32[[#This Row],[Incentive Disbursements]]/'1.) CLM Reference'!$B$5</f>
        <v>0</v>
      </c>
      <c r="H113" s="102">
        <v>0</v>
      </c>
      <c r="I113" s="57">
        <f>Table32[[#This Row],[Residential CLM $ Collected]]/'1.) CLM Reference'!$B$4</f>
        <v>0</v>
      </c>
      <c r="J113" s="58">
        <v>0</v>
      </c>
      <c r="K113" s="57">
        <f>Table32[[#This Row],[Residential Incentive Disbursements]]/'1.) CLM Reference'!$B$5</f>
        <v>0</v>
      </c>
      <c r="L113" s="102">
        <v>2.5747400000000003</v>
      </c>
      <c r="M113" s="57">
        <f>Table32[[#This Row],[C&amp;I CLM $ Collected]]/'1.) CLM Reference'!$B$4</f>
        <v>2.4414673785966873E-8</v>
      </c>
      <c r="N113" s="102">
        <v>0</v>
      </c>
      <c r="O113" s="80">
        <f>Table32[[#This Row],[C&amp;I Incentive Disbursements]]/'1.) CLM Reference'!$B$5</f>
        <v>0</v>
      </c>
    </row>
    <row r="114" spans="1:15" x14ac:dyDescent="0.35">
      <c r="A114" s="89" t="s">
        <v>136</v>
      </c>
      <c r="B114" s="100">
        <v>9003503100</v>
      </c>
      <c r="C114" s="89" t="s">
        <v>56</v>
      </c>
      <c r="D114" s="53">
        <f>Table32[[#This Row],[Residential CLM $ Collected]]+Table32[[#This Row],[C&amp;I CLM $ Collected]]</f>
        <v>5218.0704799999994</v>
      </c>
      <c r="E114" s="57">
        <f>Table32[[#This Row],[CLM $ Collected ]]/'1.) CLM Reference'!$B$4</f>
        <v>4.947974885284866E-5</v>
      </c>
      <c r="F114" s="55">
        <f>Table32[[#This Row],[Residential Incentive Disbursements]]+Table32[[#This Row],[C&amp;I Incentive Disbursements]]</f>
        <v>0</v>
      </c>
      <c r="G114" s="57">
        <f>Table32[[#This Row],[Incentive Disbursements]]/'1.) CLM Reference'!$B$5</f>
        <v>0</v>
      </c>
      <c r="H114" s="102">
        <v>5201.2079999999996</v>
      </c>
      <c r="I114" s="57">
        <f>Table32[[#This Row],[Residential CLM $ Collected]]/'1.) CLM Reference'!$B$4</f>
        <v>4.9319852339638633E-5</v>
      </c>
      <c r="J114" s="58">
        <v>0</v>
      </c>
      <c r="K114" s="57">
        <f>Table32[[#This Row],[Residential Incentive Disbursements]]/'1.) CLM Reference'!$B$5</f>
        <v>0</v>
      </c>
      <c r="L114" s="102">
        <v>16.862479999999998</v>
      </c>
      <c r="M114" s="57">
        <f>Table32[[#This Row],[C&amp;I CLM $ Collected]]/'1.) CLM Reference'!$B$4</f>
        <v>1.598965132100292E-7</v>
      </c>
      <c r="N114" s="102">
        <v>0</v>
      </c>
      <c r="O114" s="80">
        <f>Table32[[#This Row],[C&amp;I Incentive Disbursements]]/'1.) CLM Reference'!$B$5</f>
        <v>0</v>
      </c>
    </row>
    <row r="115" spans="1:15" x14ac:dyDescent="0.35">
      <c r="A115" s="89" t="s">
        <v>136</v>
      </c>
      <c r="B115" s="100">
        <v>9003504300</v>
      </c>
      <c r="C115" s="89" t="s">
        <v>56</v>
      </c>
      <c r="D115" s="53">
        <f>Table32[[#This Row],[Residential CLM $ Collected]]+Table32[[#This Row],[C&amp;I CLM $ Collected]]</f>
        <v>2.52386</v>
      </c>
      <c r="E115" s="57">
        <f>Table32[[#This Row],[CLM $ Collected ]]/'1.) CLM Reference'!$B$4</f>
        <v>2.3932210080027633E-8</v>
      </c>
      <c r="F115" s="55">
        <f>Table32[[#This Row],[Residential Incentive Disbursements]]+Table32[[#This Row],[C&amp;I Incentive Disbursements]]</f>
        <v>0</v>
      </c>
      <c r="G115" s="57">
        <f>Table32[[#This Row],[Incentive Disbursements]]/'1.) CLM Reference'!$B$5</f>
        <v>0</v>
      </c>
      <c r="H115" s="102">
        <v>0</v>
      </c>
      <c r="I115" s="57">
        <f>Table32[[#This Row],[Residential CLM $ Collected]]/'1.) CLM Reference'!$B$4</f>
        <v>0</v>
      </c>
      <c r="J115" s="58">
        <v>0</v>
      </c>
      <c r="K115" s="57">
        <f>Table32[[#This Row],[Residential Incentive Disbursements]]/'1.) CLM Reference'!$B$5</f>
        <v>0</v>
      </c>
      <c r="L115" s="102">
        <v>2.52386</v>
      </c>
      <c r="M115" s="57">
        <f>Table32[[#This Row],[C&amp;I CLM $ Collected]]/'1.) CLM Reference'!$B$4</f>
        <v>2.3932210080027633E-8</v>
      </c>
      <c r="N115" s="102">
        <v>0</v>
      </c>
      <c r="O115" s="80">
        <f>Table32[[#This Row],[C&amp;I Incentive Disbursements]]/'1.) CLM Reference'!$B$5</f>
        <v>0</v>
      </c>
    </row>
    <row r="116" spans="1:15" x14ac:dyDescent="0.35">
      <c r="A116" s="89" t="s">
        <v>136</v>
      </c>
      <c r="B116" s="100">
        <v>9003504800</v>
      </c>
      <c r="C116" s="89" t="s">
        <v>56</v>
      </c>
      <c r="D116" s="53">
        <f>Table32[[#This Row],[Residential CLM $ Collected]]+Table32[[#This Row],[C&amp;I CLM $ Collected]]</f>
        <v>2892136.0204799999</v>
      </c>
      <c r="E116" s="57">
        <f>Table32[[#This Row],[CLM $ Collected ]]/'1.) CLM Reference'!$B$4</f>
        <v>2.7424344782255142E-2</v>
      </c>
      <c r="F116" s="55">
        <f>Table32[[#This Row],[Residential Incentive Disbursements]]+Table32[[#This Row],[C&amp;I Incentive Disbursements]]</f>
        <v>2936981</v>
      </c>
      <c r="G116" s="57">
        <f>Table32[[#This Row],[Incentive Disbursements]]/'1.) CLM Reference'!$B$5</f>
        <v>2.2394779587768691E-2</v>
      </c>
      <c r="H116" s="102">
        <v>7629.88</v>
      </c>
      <c r="I116" s="57">
        <f>Table32[[#This Row],[Residential CLM $ Collected]]/'1.) CLM Reference'!$B$4</f>
        <v>7.2349453236471609E-5</v>
      </c>
      <c r="J116" s="58">
        <v>0</v>
      </c>
      <c r="K116" s="57">
        <f>Table32[[#This Row],[Residential Incentive Disbursements]]/'1.) CLM Reference'!$B$5</f>
        <v>0</v>
      </c>
      <c r="L116" s="102">
        <v>2884506.1404800001</v>
      </c>
      <c r="M116" s="57">
        <f>Table32[[#This Row],[C&amp;I CLM $ Collected]]/'1.) CLM Reference'!$B$4</f>
        <v>2.735199532901867E-2</v>
      </c>
      <c r="N116" s="102">
        <v>2936981</v>
      </c>
      <c r="O116" s="80">
        <f>Table32[[#This Row],[C&amp;I Incentive Disbursements]]/'1.) CLM Reference'!$B$5</f>
        <v>2.2394779587768691E-2</v>
      </c>
    </row>
    <row r="117" spans="1:15" x14ac:dyDescent="0.35">
      <c r="A117" s="92" t="s">
        <v>137</v>
      </c>
      <c r="B117" s="100">
        <v>9003330100</v>
      </c>
      <c r="C117" s="89" t="s">
        <v>50</v>
      </c>
      <c r="D117" s="53">
        <f>Table32[[#This Row],[Residential CLM $ Collected]]+Table32[[#This Row],[C&amp;I CLM $ Collected]]</f>
        <v>540.29313000000002</v>
      </c>
      <c r="E117" s="57">
        <f>Table32[[#This Row],[CLM $ Collected ]]/'1.) CLM Reference'!$B$4</f>
        <v>5.1232670163779608E-6</v>
      </c>
      <c r="F117" s="55">
        <f>Table32[[#This Row],[Residential Incentive Disbursements]]+Table32[[#This Row],[C&amp;I Incentive Disbursements]]</f>
        <v>0</v>
      </c>
      <c r="G117" s="57">
        <f>Table32[[#This Row],[Incentive Disbursements]]/'1.) CLM Reference'!$B$5</f>
        <v>0</v>
      </c>
      <c r="H117" s="102">
        <v>0</v>
      </c>
      <c r="I117" s="57">
        <f>Table32[[#This Row],[Residential CLM $ Collected]]/'1.) CLM Reference'!$B$4</f>
        <v>0</v>
      </c>
      <c r="J117" s="58">
        <v>0</v>
      </c>
      <c r="K117" s="57">
        <f>Table32[[#This Row],[Residential Incentive Disbursements]]/'1.) CLM Reference'!$B$5</f>
        <v>0</v>
      </c>
      <c r="L117" s="102">
        <v>540.29313000000002</v>
      </c>
      <c r="M117" s="57">
        <f>Table32[[#This Row],[C&amp;I CLM $ Collected]]/'1.) CLM Reference'!$B$4</f>
        <v>5.1232670163779608E-6</v>
      </c>
      <c r="N117" s="102">
        <v>0</v>
      </c>
      <c r="O117" s="80">
        <f>Table32[[#This Row],[C&amp;I Incentive Disbursements]]/'1.) CLM Reference'!$B$5</f>
        <v>0</v>
      </c>
    </row>
    <row r="118" spans="1:15" x14ac:dyDescent="0.35">
      <c r="A118" s="89" t="s">
        <v>138</v>
      </c>
      <c r="B118" s="100">
        <v>9003410102</v>
      </c>
      <c r="C118" s="89" t="s">
        <v>50</v>
      </c>
      <c r="D118" s="53">
        <f>Table32[[#This Row],[Residential CLM $ Collected]]+Table32[[#This Row],[C&amp;I CLM $ Collected]]</f>
        <v>0</v>
      </c>
      <c r="E118" s="57">
        <f>Table32[[#This Row],[CLM $ Collected ]]/'1.) CLM Reference'!$B$4</f>
        <v>0</v>
      </c>
      <c r="F118" s="55">
        <f>Table32[[#This Row],[Residential Incentive Disbursements]]+Table32[[#This Row],[C&amp;I Incentive Disbursements]]</f>
        <v>304008.94</v>
      </c>
      <c r="G118" s="57">
        <f>Table32[[#This Row],[Incentive Disbursements]]/'1.) CLM Reference'!$B$5</f>
        <v>2.318099165098854E-3</v>
      </c>
      <c r="H118" s="102">
        <v>0</v>
      </c>
      <c r="I118" s="57">
        <f>Table32[[#This Row],[Residential CLM $ Collected]]/'1.) CLM Reference'!$B$4</f>
        <v>0</v>
      </c>
      <c r="J118" s="58">
        <v>0</v>
      </c>
      <c r="K118" s="57">
        <f>Table32[[#This Row],[Residential Incentive Disbursements]]/'1.) CLM Reference'!$B$5</f>
        <v>0</v>
      </c>
      <c r="L118" s="102">
        <v>0</v>
      </c>
      <c r="M118" s="57">
        <f>Table32[[#This Row],[C&amp;I CLM $ Collected]]/'1.) CLM Reference'!$B$4</f>
        <v>0</v>
      </c>
      <c r="N118" s="102">
        <v>304008.94</v>
      </c>
      <c r="O118" s="80">
        <f>Table32[[#This Row],[C&amp;I Incentive Disbursements]]/'1.) CLM Reference'!$B$5</f>
        <v>2.318099165098854E-3</v>
      </c>
    </row>
    <row r="119" spans="1:15" x14ac:dyDescent="0.35">
      <c r="A119" s="89" t="s">
        <v>138</v>
      </c>
      <c r="B119" s="100">
        <v>9005298300</v>
      </c>
      <c r="C119" s="89" t="s">
        <v>50</v>
      </c>
      <c r="D119" s="53">
        <f>Table32[[#This Row],[Residential CLM $ Collected]]+Table32[[#This Row],[C&amp;I CLM $ Collected]]</f>
        <v>25265.93475</v>
      </c>
      <c r="E119" s="57">
        <f>Table32[[#This Row],[CLM $ Collected ]]/'1.) CLM Reference'!$B$4</f>
        <v>2.3958129940062858E-4</v>
      </c>
      <c r="F119" s="55">
        <f>Table32[[#This Row],[Residential Incentive Disbursements]]+Table32[[#This Row],[C&amp;I Incentive Disbursements]]</f>
        <v>1500</v>
      </c>
      <c r="G119" s="57">
        <f>Table32[[#This Row],[Incentive Disbursements]]/'1.) CLM Reference'!$B$5</f>
        <v>1.1437652944180788E-5</v>
      </c>
      <c r="H119" s="102">
        <v>0</v>
      </c>
      <c r="I119" s="57">
        <f>Table32[[#This Row],[Residential CLM $ Collected]]/'1.) CLM Reference'!$B$4</f>
        <v>0</v>
      </c>
      <c r="J119" s="58">
        <v>0</v>
      </c>
      <c r="K119" s="57">
        <f>Table32[[#This Row],[Residential Incentive Disbursements]]/'1.) CLM Reference'!$B$5</f>
        <v>0</v>
      </c>
      <c r="L119" s="102">
        <v>25265.93475</v>
      </c>
      <c r="M119" s="57">
        <f>Table32[[#This Row],[C&amp;I CLM $ Collected]]/'1.) CLM Reference'!$B$4</f>
        <v>2.3958129940062858E-4</v>
      </c>
      <c r="N119" s="102">
        <v>1500</v>
      </c>
      <c r="O119" s="80">
        <f>Table32[[#This Row],[C&amp;I Incentive Disbursements]]/'1.) CLM Reference'!$B$5</f>
        <v>1.1437652944180788E-5</v>
      </c>
    </row>
    <row r="120" spans="1:15" x14ac:dyDescent="0.35">
      <c r="A120" s="89" t="s">
        <v>138</v>
      </c>
      <c r="B120" s="100">
        <v>9005298400</v>
      </c>
      <c r="C120" s="89" t="s">
        <v>50</v>
      </c>
      <c r="D120" s="53">
        <f>Table32[[#This Row],[Residential CLM $ Collected]]+Table32[[#This Row],[C&amp;I CLM $ Collected]]</f>
        <v>1.9837900000000002</v>
      </c>
      <c r="E120" s="57">
        <f>Table32[[#This Row],[CLM $ Collected ]]/'1.) CLM Reference'!$B$4</f>
        <v>1.8811058868026762E-8</v>
      </c>
      <c r="F120" s="55">
        <f>Table32[[#This Row],[Residential Incentive Disbursements]]+Table32[[#This Row],[C&amp;I Incentive Disbursements]]</f>
        <v>0</v>
      </c>
      <c r="G120" s="57">
        <f>Table32[[#This Row],[Incentive Disbursements]]/'1.) CLM Reference'!$B$5</f>
        <v>0</v>
      </c>
      <c r="H120" s="102">
        <v>0</v>
      </c>
      <c r="I120" s="57">
        <f>Table32[[#This Row],[Residential CLM $ Collected]]/'1.) CLM Reference'!$B$4</f>
        <v>0</v>
      </c>
      <c r="J120" s="58">
        <v>0</v>
      </c>
      <c r="K120" s="57">
        <f>Table32[[#This Row],[Residential Incentive Disbursements]]/'1.) CLM Reference'!$B$5</f>
        <v>0</v>
      </c>
      <c r="L120" s="102">
        <v>1.9837900000000002</v>
      </c>
      <c r="M120" s="57">
        <f>Table32[[#This Row],[C&amp;I CLM $ Collected]]/'1.) CLM Reference'!$B$4</f>
        <v>1.8811058868026762E-8</v>
      </c>
      <c r="N120" s="102">
        <v>0</v>
      </c>
      <c r="O120" s="80">
        <f>Table32[[#This Row],[C&amp;I Incentive Disbursements]]/'1.) CLM Reference'!$B$5</f>
        <v>0</v>
      </c>
    </row>
    <row r="121" spans="1:15" x14ac:dyDescent="0.35">
      <c r="A121" s="89" t="s">
        <v>139</v>
      </c>
      <c r="B121" s="100">
        <v>9013526101</v>
      </c>
      <c r="C121" s="89" t="s">
        <v>50</v>
      </c>
      <c r="D121" s="53">
        <f>Table32[[#This Row],[Residential CLM $ Collected]]+Table32[[#This Row],[C&amp;I CLM $ Collected]]</f>
        <v>0</v>
      </c>
      <c r="E121" s="57">
        <f>Table32[[#This Row],[CLM $ Collected ]]/'1.) CLM Reference'!$B$4</f>
        <v>0</v>
      </c>
      <c r="F121" s="55">
        <f>Table32[[#This Row],[Residential Incentive Disbursements]]+Table32[[#This Row],[C&amp;I Incentive Disbursements]]</f>
        <v>1040</v>
      </c>
      <c r="G121" s="57">
        <f>Table32[[#This Row],[Incentive Disbursements]]/'1.) CLM Reference'!$B$5</f>
        <v>7.9301060412986806E-6</v>
      </c>
      <c r="H121" s="102">
        <v>0</v>
      </c>
      <c r="I121" s="57">
        <f>Table32[[#This Row],[Residential CLM $ Collected]]/'1.) CLM Reference'!$B$4</f>
        <v>0</v>
      </c>
      <c r="J121" s="58">
        <v>0</v>
      </c>
      <c r="K121" s="57">
        <f>Table32[[#This Row],[Residential Incentive Disbursements]]/'1.) CLM Reference'!$B$5</f>
        <v>0</v>
      </c>
      <c r="L121" s="102">
        <v>0</v>
      </c>
      <c r="M121" s="57">
        <f>Table32[[#This Row],[C&amp;I CLM $ Collected]]/'1.) CLM Reference'!$B$4</f>
        <v>0</v>
      </c>
      <c r="N121" s="102">
        <v>1040</v>
      </c>
      <c r="O121" s="80">
        <f>Table32[[#This Row],[C&amp;I Incentive Disbursements]]/'1.) CLM Reference'!$B$5</f>
        <v>7.9301060412986806E-6</v>
      </c>
    </row>
    <row r="122" spans="1:15" x14ac:dyDescent="0.35">
      <c r="A122" s="89" t="s">
        <v>139</v>
      </c>
      <c r="B122" s="100">
        <v>9013526102</v>
      </c>
      <c r="C122" s="89" t="s">
        <v>50</v>
      </c>
      <c r="D122" s="53">
        <f>Table32[[#This Row],[Residential CLM $ Collected]]+Table32[[#This Row],[C&amp;I CLM $ Collected]]</f>
        <v>24383.486339999999</v>
      </c>
      <c r="E122" s="57">
        <f>Table32[[#This Row],[CLM $ Collected ]]/'1.) CLM Reference'!$B$4</f>
        <v>2.3121358457773572E-4</v>
      </c>
      <c r="F122" s="55">
        <f>Table32[[#This Row],[Residential Incentive Disbursements]]+Table32[[#This Row],[C&amp;I Incentive Disbursements]]</f>
        <v>69129.279999999999</v>
      </c>
      <c r="G122" s="57">
        <f>Table32[[#This Row],[Incentive Disbursements]]/'1.) CLM Reference'!$B$5</f>
        <v>5.2711780861406537E-4</v>
      </c>
      <c r="H122" s="102">
        <v>0</v>
      </c>
      <c r="I122" s="57">
        <f>Table32[[#This Row],[Residential CLM $ Collected]]/'1.) CLM Reference'!$B$4</f>
        <v>0</v>
      </c>
      <c r="J122" s="58">
        <v>0</v>
      </c>
      <c r="K122" s="57">
        <f>Table32[[#This Row],[Residential Incentive Disbursements]]/'1.) CLM Reference'!$B$5</f>
        <v>0</v>
      </c>
      <c r="L122" s="102">
        <v>24383.486339999999</v>
      </c>
      <c r="M122" s="57">
        <f>Table32[[#This Row],[C&amp;I CLM $ Collected]]/'1.) CLM Reference'!$B$4</f>
        <v>2.3121358457773572E-4</v>
      </c>
      <c r="N122" s="102">
        <v>69129.279999999999</v>
      </c>
      <c r="O122" s="80">
        <f>Table32[[#This Row],[C&amp;I Incentive Disbursements]]/'1.) CLM Reference'!$B$5</f>
        <v>5.2711780861406537E-4</v>
      </c>
    </row>
    <row r="123" spans="1:15" x14ac:dyDescent="0.35">
      <c r="A123" s="89" t="s">
        <v>140</v>
      </c>
      <c r="B123" s="100">
        <v>9005266100</v>
      </c>
      <c r="C123" s="89" t="s">
        <v>50</v>
      </c>
      <c r="D123" s="53">
        <f>Table32[[#This Row],[Residential CLM $ Collected]]+Table32[[#This Row],[C&amp;I CLM $ Collected]]</f>
        <v>24325.375550000001</v>
      </c>
      <c r="E123" s="57">
        <f>Table32[[#This Row],[CLM $ Collected ]]/'1.) CLM Reference'!$B$4</f>
        <v>2.3066255574325349E-4</v>
      </c>
      <c r="F123" s="55">
        <f>Table32[[#This Row],[Residential Incentive Disbursements]]+Table32[[#This Row],[C&amp;I Incentive Disbursements]]</f>
        <v>1541</v>
      </c>
      <c r="G123" s="57">
        <f>Table32[[#This Row],[Incentive Disbursements]]/'1.) CLM Reference'!$B$5</f>
        <v>1.1750282124655065E-5</v>
      </c>
      <c r="H123" s="102">
        <v>0</v>
      </c>
      <c r="I123" s="57">
        <f>Table32[[#This Row],[Residential CLM $ Collected]]/'1.) CLM Reference'!$B$4</f>
        <v>0</v>
      </c>
      <c r="J123" s="58">
        <v>0</v>
      </c>
      <c r="K123" s="57">
        <f>Table32[[#This Row],[Residential Incentive Disbursements]]/'1.) CLM Reference'!$B$5</f>
        <v>0</v>
      </c>
      <c r="L123" s="102">
        <v>24325.375550000001</v>
      </c>
      <c r="M123" s="57">
        <f>Table32[[#This Row],[C&amp;I CLM $ Collected]]/'1.) CLM Reference'!$B$4</f>
        <v>2.3066255574325349E-4</v>
      </c>
      <c r="N123" s="102">
        <v>1541</v>
      </c>
      <c r="O123" s="80">
        <f>Table32[[#This Row],[C&amp;I Incentive Disbursements]]/'1.) CLM Reference'!$B$5</f>
        <v>1.1750282124655065E-5</v>
      </c>
    </row>
    <row r="124" spans="1:15" x14ac:dyDescent="0.35">
      <c r="A124" s="92" t="s">
        <v>141</v>
      </c>
      <c r="B124" s="101">
        <v>9015904100</v>
      </c>
      <c r="C124" s="89" t="s">
        <v>50</v>
      </c>
      <c r="D124" s="53">
        <f>Table32[[#This Row],[Residential CLM $ Collected]]+Table32[[#This Row],[C&amp;I CLM $ Collected]]</f>
        <v>425360.02982000005</v>
      </c>
      <c r="E124" s="57">
        <f>Table32[[#This Row],[CLM $ Collected ]]/'1.) CLM Reference'!$B$4</f>
        <v>4.0334272080460327E-3</v>
      </c>
      <c r="F124" s="55">
        <f>Table32[[#This Row],[Residential Incentive Disbursements]]+Table32[[#This Row],[C&amp;I Incentive Disbursements]]</f>
        <v>585682.13</v>
      </c>
      <c r="G124" s="57">
        <f>Table32[[#This Row],[Incentive Disbursements]]/'1.) CLM Reference'!$B$5</f>
        <v>4.4658859590323841E-3</v>
      </c>
      <c r="H124" s="102">
        <v>0</v>
      </c>
      <c r="I124" s="57">
        <f>Table32[[#This Row],[Residential CLM $ Collected]]/'1.) CLM Reference'!$B$4</f>
        <v>0</v>
      </c>
      <c r="J124" s="58">
        <v>0</v>
      </c>
      <c r="K124" s="57">
        <f>Table32[[#This Row],[Residential Incentive Disbursements]]/'1.) CLM Reference'!$B$5</f>
        <v>0</v>
      </c>
      <c r="L124" s="102">
        <v>425360.02982000005</v>
      </c>
      <c r="M124" s="57">
        <f>Table32[[#This Row],[C&amp;I CLM $ Collected]]/'1.) CLM Reference'!$B$4</f>
        <v>4.0334272080460327E-3</v>
      </c>
      <c r="N124" s="102">
        <v>585682.13</v>
      </c>
      <c r="O124" s="80">
        <f>Table32[[#This Row],[C&amp;I Incentive Disbursements]]/'1.) CLM Reference'!$B$5</f>
        <v>4.4658859590323841E-3</v>
      </c>
    </row>
    <row r="125" spans="1:15" x14ac:dyDescent="0.35">
      <c r="A125" s="89" t="s">
        <v>211</v>
      </c>
      <c r="B125" s="100">
        <v>9007640100</v>
      </c>
      <c r="C125" s="89" t="s">
        <v>50</v>
      </c>
      <c r="D125" s="53">
        <f>Table32[[#This Row],[Residential CLM $ Collected]]+Table32[[#This Row],[C&amp;I CLM $ Collected]]</f>
        <v>13737.810410000002</v>
      </c>
      <c r="E125" s="57">
        <f>Table32[[#This Row],[CLM $ Collected ]]/'1.) CLM Reference'!$B$4</f>
        <v>1.3026719579204495E-4</v>
      </c>
      <c r="F125" s="55">
        <f>Table32[[#This Row],[Residential Incentive Disbursements]]+Table32[[#This Row],[C&amp;I Incentive Disbursements]]</f>
        <v>153231.63</v>
      </c>
      <c r="G125" s="57">
        <f>Table32[[#This Row],[Incentive Disbursements]]/'1.) CLM Reference'!$B$5</f>
        <v>1.1684068026740809E-3</v>
      </c>
      <c r="H125" s="102">
        <v>0</v>
      </c>
      <c r="I125" s="57">
        <f>Table32[[#This Row],[Residential CLM $ Collected]]/'1.) CLM Reference'!$B$4</f>
        <v>0</v>
      </c>
      <c r="J125" s="58">
        <v>0</v>
      </c>
      <c r="K125" s="57">
        <f>Table32[[#This Row],[Residential Incentive Disbursements]]/'1.) CLM Reference'!$B$5</f>
        <v>0</v>
      </c>
      <c r="L125" s="102">
        <v>13737.810410000002</v>
      </c>
      <c r="M125" s="57">
        <f>Table32[[#This Row],[C&amp;I CLM $ Collected]]/'1.) CLM Reference'!$B$4</f>
        <v>1.3026719579204495E-4</v>
      </c>
      <c r="N125" s="102">
        <v>153231.63</v>
      </c>
      <c r="O125" s="80">
        <f>Table32[[#This Row],[C&amp;I Incentive Disbursements]]/'1.) CLM Reference'!$B$5</f>
        <v>1.1684068026740809E-3</v>
      </c>
    </row>
    <row r="126" spans="1:15" x14ac:dyDescent="0.35">
      <c r="A126" s="89" t="s">
        <v>142</v>
      </c>
      <c r="B126" s="100">
        <v>9011714104</v>
      </c>
      <c r="C126" s="89" t="s">
        <v>50</v>
      </c>
      <c r="D126" s="53">
        <f>Table32[[#This Row],[Residential CLM $ Collected]]+Table32[[#This Row],[C&amp;I CLM $ Collected]]</f>
        <v>0</v>
      </c>
      <c r="E126" s="57">
        <f>Table32[[#This Row],[CLM $ Collected ]]/'1.) CLM Reference'!$B$4</f>
        <v>0</v>
      </c>
      <c r="F126" s="55">
        <f>Table32[[#This Row],[Residential Incentive Disbursements]]+Table32[[#This Row],[C&amp;I Incentive Disbursements]]</f>
        <v>35476.639999999999</v>
      </c>
      <c r="G126" s="57">
        <f>Table32[[#This Row],[Incentive Disbursements]]/'1.) CLM Reference'!$B$5</f>
        <v>2.7051299729709461E-4</v>
      </c>
      <c r="H126" s="102">
        <v>0</v>
      </c>
      <c r="I126" s="57">
        <f>Table32[[#This Row],[Residential CLM $ Collected]]/'1.) CLM Reference'!$B$4</f>
        <v>0</v>
      </c>
      <c r="J126" s="58">
        <v>0</v>
      </c>
      <c r="K126" s="57">
        <f>Table32[[#This Row],[Residential Incentive Disbursements]]/'1.) CLM Reference'!$B$5</f>
        <v>0</v>
      </c>
      <c r="L126" s="102">
        <v>0</v>
      </c>
      <c r="M126" s="57">
        <f>Table32[[#This Row],[C&amp;I CLM $ Collected]]/'1.) CLM Reference'!$B$4</f>
        <v>0</v>
      </c>
      <c r="N126" s="102">
        <v>35476.639999999999</v>
      </c>
      <c r="O126" s="80">
        <f>Table32[[#This Row],[C&amp;I Incentive Disbursements]]/'1.) CLM Reference'!$B$5</f>
        <v>2.7051299729709461E-4</v>
      </c>
    </row>
    <row r="127" spans="1:15" x14ac:dyDescent="0.35">
      <c r="A127" s="89" t="s">
        <v>142</v>
      </c>
      <c r="B127" s="100">
        <v>9011870100</v>
      </c>
      <c r="C127" s="89" t="s">
        <v>50</v>
      </c>
      <c r="D127" s="53">
        <f>Table32[[#This Row],[Residential CLM $ Collected]]+Table32[[#This Row],[C&amp;I CLM $ Collected]]</f>
        <v>46773.55947</v>
      </c>
      <c r="E127" s="57">
        <f>Table32[[#This Row],[CLM $ Collected ]]/'1.) CLM Reference'!$B$4</f>
        <v>4.4352485931339533E-4</v>
      </c>
      <c r="F127" s="55">
        <f>Table32[[#This Row],[Residential Incentive Disbursements]]+Table32[[#This Row],[C&amp;I Incentive Disbursements]]</f>
        <v>57071.02</v>
      </c>
      <c r="G127" s="57">
        <f>Table32[[#This Row],[Incentive Disbursements]]/'1.) CLM Reference'!$B$5</f>
        <v>4.351723466202671E-4</v>
      </c>
      <c r="H127" s="102">
        <v>0</v>
      </c>
      <c r="I127" s="57">
        <f>Table32[[#This Row],[Residential CLM $ Collected]]/'1.) CLM Reference'!$B$4</f>
        <v>0</v>
      </c>
      <c r="J127" s="58">
        <v>0</v>
      </c>
      <c r="K127" s="57">
        <f>Table32[[#This Row],[Residential Incentive Disbursements]]/'1.) CLM Reference'!$B$5</f>
        <v>0</v>
      </c>
      <c r="L127" s="102">
        <v>46773.55947</v>
      </c>
      <c r="M127" s="57">
        <f>Table32[[#This Row],[C&amp;I CLM $ Collected]]/'1.) CLM Reference'!$B$4</f>
        <v>4.4352485931339533E-4</v>
      </c>
      <c r="N127" s="102">
        <v>57071.02</v>
      </c>
      <c r="O127" s="80">
        <f>Table32[[#This Row],[C&amp;I Incentive Disbursements]]/'1.) CLM Reference'!$B$5</f>
        <v>4.351723466202671E-4</v>
      </c>
    </row>
    <row r="128" spans="1:15" x14ac:dyDescent="0.35">
      <c r="A128" s="89" t="s">
        <v>143</v>
      </c>
      <c r="B128" s="100">
        <v>9011701100</v>
      </c>
      <c r="C128" s="89" t="s">
        <v>50</v>
      </c>
      <c r="D128" s="53">
        <f>Table32[[#This Row],[Residential CLM $ Collected]]+Table32[[#This Row],[C&amp;I CLM $ Collected]]</f>
        <v>1169916.4302300001</v>
      </c>
      <c r="E128" s="57">
        <f>Table32[[#This Row],[CLM $ Collected ]]/'1.) CLM Reference'!$B$4</f>
        <v>1.1093597023741552E-2</v>
      </c>
      <c r="F128" s="55">
        <f>Table32[[#This Row],[Residential Incentive Disbursements]]+Table32[[#This Row],[C&amp;I Incentive Disbursements]]</f>
        <v>1359523.44</v>
      </c>
      <c r="G128" s="57">
        <f>Table32[[#This Row],[Incentive Disbursements]]/'1.) CLM Reference'!$B$5</f>
        <v>1.0366504850799195E-2</v>
      </c>
      <c r="H128" s="102">
        <v>0</v>
      </c>
      <c r="I128" s="57">
        <f>Table32[[#This Row],[Residential CLM $ Collected]]/'1.) CLM Reference'!$B$4</f>
        <v>0</v>
      </c>
      <c r="J128" s="58">
        <v>0</v>
      </c>
      <c r="K128" s="57">
        <f>Table32[[#This Row],[Residential Incentive Disbursements]]/'1.) CLM Reference'!$B$5</f>
        <v>0</v>
      </c>
      <c r="L128" s="102">
        <v>1169916.4302300001</v>
      </c>
      <c r="M128" s="57">
        <f>Table32[[#This Row],[C&amp;I CLM $ Collected]]/'1.) CLM Reference'!$B$4</f>
        <v>1.1093597023741552E-2</v>
      </c>
      <c r="N128" s="102">
        <v>1359523.44</v>
      </c>
      <c r="O128" s="80">
        <f>Table32[[#This Row],[C&amp;I Incentive Disbursements]]/'1.) CLM Reference'!$B$5</f>
        <v>1.0366504850799195E-2</v>
      </c>
    </row>
    <row r="129" spans="1:15" x14ac:dyDescent="0.35">
      <c r="A129" s="89" t="s">
        <v>144</v>
      </c>
      <c r="B129" s="100">
        <v>9011709100</v>
      </c>
      <c r="C129" s="89" t="s">
        <v>50</v>
      </c>
      <c r="D129" s="53">
        <f>Table32[[#This Row],[Residential CLM $ Collected]]+Table32[[#This Row],[C&amp;I CLM $ Collected]]</f>
        <v>0</v>
      </c>
      <c r="E129" s="57">
        <f>Table32[[#This Row],[CLM $ Collected ]]/'1.) CLM Reference'!$B$4</f>
        <v>0</v>
      </c>
      <c r="F129" s="55">
        <f>Table32[[#This Row],[Residential Incentive Disbursements]]+Table32[[#This Row],[C&amp;I Incentive Disbursements]]</f>
        <v>1337</v>
      </c>
      <c r="G129" s="57">
        <f>Table32[[#This Row],[Incentive Disbursements]]/'1.) CLM Reference'!$B$5</f>
        <v>1.0194761324246477E-5</v>
      </c>
      <c r="H129" s="102">
        <v>0</v>
      </c>
      <c r="I129" s="57">
        <f>Table32[[#This Row],[Residential CLM $ Collected]]/'1.) CLM Reference'!$B$4</f>
        <v>0</v>
      </c>
      <c r="J129" s="58">
        <v>0</v>
      </c>
      <c r="K129" s="57">
        <f>Table32[[#This Row],[Residential Incentive Disbursements]]/'1.) CLM Reference'!$B$5</f>
        <v>0</v>
      </c>
      <c r="L129" s="102">
        <v>0</v>
      </c>
      <c r="M129" s="57">
        <f>Table32[[#This Row],[C&amp;I CLM $ Collected]]/'1.) CLM Reference'!$B$4</f>
        <v>0</v>
      </c>
      <c r="N129" s="102">
        <v>1337</v>
      </c>
      <c r="O129" s="80">
        <f>Table32[[#This Row],[C&amp;I Incentive Disbursements]]/'1.) CLM Reference'!$B$5</f>
        <v>1.0194761324246477E-5</v>
      </c>
    </row>
    <row r="130" spans="1:15" x14ac:dyDescent="0.35">
      <c r="A130" s="89" t="s">
        <v>144</v>
      </c>
      <c r="B130" s="100">
        <v>9011710100</v>
      </c>
      <c r="C130" s="89" t="s">
        <v>50</v>
      </c>
      <c r="D130" s="53">
        <f>Table32[[#This Row],[Residential CLM $ Collected]]+Table32[[#This Row],[C&amp;I CLM $ Collected]]</f>
        <v>56817.579400000002</v>
      </c>
      <c r="E130" s="57">
        <f>Table32[[#This Row],[CLM $ Collected ]]/'1.) CLM Reference'!$B$4</f>
        <v>5.3876611477635464E-4</v>
      </c>
      <c r="F130" s="55">
        <f>Table32[[#This Row],[Residential Incentive Disbursements]]+Table32[[#This Row],[C&amp;I Incentive Disbursements]]</f>
        <v>62694.5</v>
      </c>
      <c r="G130" s="57">
        <f>Table32[[#This Row],[Incentive Disbursements]]/'1.) CLM Reference'!$B$5</f>
        <v>4.7805195500596163E-4</v>
      </c>
      <c r="H130" s="102">
        <v>0</v>
      </c>
      <c r="I130" s="57">
        <f>Table32[[#This Row],[Residential CLM $ Collected]]/'1.) CLM Reference'!$B$4</f>
        <v>0</v>
      </c>
      <c r="J130" s="58">
        <v>0</v>
      </c>
      <c r="K130" s="57">
        <f>Table32[[#This Row],[Residential Incentive Disbursements]]/'1.) CLM Reference'!$B$5</f>
        <v>0</v>
      </c>
      <c r="L130" s="102">
        <v>56817.579400000002</v>
      </c>
      <c r="M130" s="57">
        <f>Table32[[#This Row],[C&amp;I CLM $ Collected]]/'1.) CLM Reference'!$B$4</f>
        <v>5.3876611477635464E-4</v>
      </c>
      <c r="N130" s="102">
        <v>62694.5</v>
      </c>
      <c r="O130" s="80">
        <f>Table32[[#This Row],[C&amp;I Incentive Disbursements]]/'1.) CLM Reference'!$B$5</f>
        <v>4.7805195500596163E-4</v>
      </c>
    </row>
    <row r="131" spans="1:15" x14ac:dyDescent="0.35">
      <c r="A131" s="89" t="s">
        <v>145</v>
      </c>
      <c r="B131" s="100">
        <v>9005296100</v>
      </c>
      <c r="C131" s="89" t="s">
        <v>50</v>
      </c>
      <c r="D131" s="53">
        <f>Table32[[#This Row],[Residential CLM $ Collected]]+Table32[[#This Row],[C&amp;I CLM $ Collected]]</f>
        <v>0</v>
      </c>
      <c r="E131" s="57">
        <f>Table32[[#This Row],[CLM $ Collected ]]/'1.) CLM Reference'!$B$4</f>
        <v>0</v>
      </c>
      <c r="F131" s="55">
        <f>Table32[[#This Row],[Residential Incentive Disbursements]]+Table32[[#This Row],[C&amp;I Incentive Disbursements]]</f>
        <v>10769.05</v>
      </c>
      <c r="G131" s="57">
        <f>Table32[[#This Row],[Incentive Disbursements]]/'1.) CLM Reference'!$B$5</f>
        <v>8.2115104292353408E-5</v>
      </c>
      <c r="H131" s="102">
        <v>0</v>
      </c>
      <c r="I131" s="57">
        <f>Table32[[#This Row],[Residential CLM $ Collected]]/'1.) CLM Reference'!$B$4</f>
        <v>0</v>
      </c>
      <c r="J131" s="58">
        <v>0</v>
      </c>
      <c r="K131" s="57">
        <f>Table32[[#This Row],[Residential Incentive Disbursements]]/'1.) CLM Reference'!$B$5</f>
        <v>0</v>
      </c>
      <c r="L131" s="102">
        <v>0</v>
      </c>
      <c r="M131" s="57">
        <f>Table32[[#This Row],[C&amp;I CLM $ Collected]]/'1.) CLM Reference'!$B$4</f>
        <v>0</v>
      </c>
      <c r="N131" s="102">
        <v>10769.05</v>
      </c>
      <c r="O131" s="80">
        <f>Table32[[#This Row],[C&amp;I Incentive Disbursements]]/'1.) CLM Reference'!$B$5</f>
        <v>8.2115104292353408E-5</v>
      </c>
    </row>
    <row r="132" spans="1:15" x14ac:dyDescent="0.35">
      <c r="A132" s="89" t="s">
        <v>145</v>
      </c>
      <c r="B132" s="100">
        <v>9005300400</v>
      </c>
      <c r="C132" s="89" t="s">
        <v>50</v>
      </c>
      <c r="D132" s="53">
        <f>Table32[[#This Row],[Residential CLM $ Collected]]+Table32[[#This Row],[C&amp;I CLM $ Collected]]</f>
        <v>44141.332490000001</v>
      </c>
      <c r="E132" s="57">
        <f>Table32[[#This Row],[CLM $ Collected ]]/'1.) CLM Reference'!$B$4</f>
        <v>4.1856507189900761E-4</v>
      </c>
      <c r="F132" s="55">
        <f>Table32[[#This Row],[Residential Incentive Disbursements]]+Table32[[#This Row],[C&amp;I Incentive Disbursements]]</f>
        <v>2903</v>
      </c>
      <c r="G132" s="57">
        <f>Table32[[#This Row],[Incentive Disbursements]]/'1.) CLM Reference'!$B$5</f>
        <v>2.213567099797122E-5</v>
      </c>
      <c r="H132" s="102">
        <v>0</v>
      </c>
      <c r="I132" s="57">
        <f>Table32[[#This Row],[Residential CLM $ Collected]]/'1.) CLM Reference'!$B$4</f>
        <v>0</v>
      </c>
      <c r="J132" s="58">
        <v>0</v>
      </c>
      <c r="K132" s="57">
        <f>Table32[[#This Row],[Residential Incentive Disbursements]]/'1.) CLM Reference'!$B$5</f>
        <v>0</v>
      </c>
      <c r="L132" s="102">
        <v>44141.332490000001</v>
      </c>
      <c r="M132" s="57">
        <f>Table32[[#This Row],[C&amp;I CLM $ Collected]]/'1.) CLM Reference'!$B$4</f>
        <v>4.1856507189900761E-4</v>
      </c>
      <c r="N132" s="102">
        <v>2903</v>
      </c>
      <c r="O132" s="80">
        <f>Table32[[#This Row],[C&amp;I Incentive Disbursements]]/'1.) CLM Reference'!$B$5</f>
        <v>2.213567099797122E-5</v>
      </c>
    </row>
    <row r="133" spans="1:15" x14ac:dyDescent="0.35">
      <c r="A133" s="89" t="s">
        <v>145</v>
      </c>
      <c r="B133" s="100">
        <v>9005300500</v>
      </c>
      <c r="C133" s="89" t="s">
        <v>50</v>
      </c>
      <c r="D133" s="53">
        <f>Table32[[#This Row],[Residential CLM $ Collected]]+Table32[[#This Row],[C&amp;I CLM $ Collected]]</f>
        <v>9.9009299999999989</v>
      </c>
      <c r="E133" s="57">
        <f>Table32[[#This Row],[CLM $ Collected ]]/'1.) CLM Reference'!$B$4</f>
        <v>9.3884421777613648E-8</v>
      </c>
      <c r="F133" s="55">
        <f>Table32[[#This Row],[Residential Incentive Disbursements]]+Table32[[#This Row],[C&amp;I Incentive Disbursements]]</f>
        <v>0</v>
      </c>
      <c r="G133" s="57">
        <f>Table32[[#This Row],[Incentive Disbursements]]/'1.) CLM Reference'!$B$5</f>
        <v>0</v>
      </c>
      <c r="H133" s="102">
        <v>0</v>
      </c>
      <c r="I133" s="57">
        <f>Table32[[#This Row],[Residential CLM $ Collected]]/'1.) CLM Reference'!$B$4</f>
        <v>0</v>
      </c>
      <c r="J133" s="58">
        <v>0</v>
      </c>
      <c r="K133" s="57">
        <f>Table32[[#This Row],[Residential Incentive Disbursements]]/'1.) CLM Reference'!$B$5</f>
        <v>0</v>
      </c>
      <c r="L133" s="102">
        <v>9.9009299999999989</v>
      </c>
      <c r="M133" s="57">
        <f>Table32[[#This Row],[C&amp;I CLM $ Collected]]/'1.) CLM Reference'!$B$4</f>
        <v>9.3884421777613648E-8</v>
      </c>
      <c r="N133" s="102">
        <v>0</v>
      </c>
      <c r="O133" s="80">
        <f>Table32[[#This Row],[C&amp;I Incentive Disbursements]]/'1.) CLM Reference'!$B$5</f>
        <v>0</v>
      </c>
    </row>
    <row r="134" spans="1:15" x14ac:dyDescent="0.35">
      <c r="A134" s="89" t="s">
        <v>146</v>
      </c>
      <c r="B134" s="100">
        <v>9011650100</v>
      </c>
      <c r="C134" s="89" t="s">
        <v>50</v>
      </c>
      <c r="D134" s="53">
        <f>Table32[[#This Row],[Residential CLM $ Collected]]+Table32[[#This Row],[C&amp;I CLM $ Collected]]</f>
        <v>604.44433000000004</v>
      </c>
      <c r="E134" s="57">
        <f>Table32[[#This Row],[CLM $ Collected ]]/'1.) CLM Reference'!$B$4</f>
        <v>5.731573338949684E-6</v>
      </c>
      <c r="F134" s="55">
        <f>Table32[[#This Row],[Residential Incentive Disbursements]]+Table32[[#This Row],[C&amp;I Incentive Disbursements]]</f>
        <v>0</v>
      </c>
      <c r="G134" s="57">
        <f>Table32[[#This Row],[Incentive Disbursements]]/'1.) CLM Reference'!$B$5</f>
        <v>0</v>
      </c>
      <c r="H134" s="102">
        <v>0</v>
      </c>
      <c r="I134" s="57">
        <f>Table32[[#This Row],[Residential CLM $ Collected]]/'1.) CLM Reference'!$B$4</f>
        <v>0</v>
      </c>
      <c r="J134" s="58">
        <v>0</v>
      </c>
      <c r="K134" s="57">
        <f>Table32[[#This Row],[Residential Incentive Disbursements]]/'1.) CLM Reference'!$B$5</f>
        <v>0</v>
      </c>
      <c r="L134" s="102">
        <v>604.44433000000004</v>
      </c>
      <c r="M134" s="57">
        <f>Table32[[#This Row],[C&amp;I CLM $ Collected]]/'1.) CLM Reference'!$B$4</f>
        <v>5.731573338949684E-6</v>
      </c>
      <c r="N134" s="102">
        <v>0</v>
      </c>
      <c r="O134" s="80">
        <f>Table32[[#This Row],[C&amp;I Incentive Disbursements]]/'1.) CLM Reference'!$B$5</f>
        <v>0</v>
      </c>
    </row>
    <row r="135" spans="1:15" x14ac:dyDescent="0.35">
      <c r="A135" s="89" t="s">
        <v>147</v>
      </c>
      <c r="B135" s="100">
        <v>9009190301</v>
      </c>
      <c r="C135" s="89" t="s">
        <v>50</v>
      </c>
      <c r="D135" s="53">
        <f>Table32[[#This Row],[Residential CLM $ Collected]]+Table32[[#This Row],[C&amp;I CLM $ Collected]]</f>
        <v>0</v>
      </c>
      <c r="E135" s="57">
        <f>Table32[[#This Row],[CLM $ Collected ]]/'1.) CLM Reference'!$B$4</f>
        <v>0</v>
      </c>
      <c r="F135" s="55">
        <f>Table32[[#This Row],[Residential Incentive Disbursements]]+Table32[[#This Row],[C&amp;I Incentive Disbursements]]</f>
        <v>5203</v>
      </c>
      <c r="G135" s="57">
        <f>Table32[[#This Row],[Incentive Disbursements]]/'1.) CLM Reference'!$B$5</f>
        <v>3.9673405512381762E-5</v>
      </c>
      <c r="H135" s="102">
        <v>0</v>
      </c>
      <c r="I135" s="57">
        <f>Table32[[#This Row],[Residential CLM $ Collected]]/'1.) CLM Reference'!$B$4</f>
        <v>0</v>
      </c>
      <c r="J135" s="58">
        <v>0</v>
      </c>
      <c r="K135" s="57">
        <f>Table32[[#This Row],[Residential Incentive Disbursements]]/'1.) CLM Reference'!$B$5</f>
        <v>0</v>
      </c>
      <c r="L135" s="102">
        <v>0</v>
      </c>
      <c r="M135" s="57">
        <f>Table32[[#This Row],[C&amp;I CLM $ Collected]]/'1.) CLM Reference'!$B$4</f>
        <v>0</v>
      </c>
      <c r="N135" s="102">
        <v>5203</v>
      </c>
      <c r="O135" s="80">
        <f>Table32[[#This Row],[C&amp;I Incentive Disbursements]]/'1.) CLM Reference'!$B$5</f>
        <v>3.9673405512381762E-5</v>
      </c>
    </row>
    <row r="136" spans="1:15" x14ac:dyDescent="0.35">
      <c r="A136" s="89" t="s">
        <v>147</v>
      </c>
      <c r="B136" s="100">
        <v>9009194201</v>
      </c>
      <c r="C136" s="89" t="s">
        <v>50</v>
      </c>
      <c r="D136" s="53">
        <f>Table32[[#This Row],[Residential CLM $ Collected]]+Table32[[#This Row],[C&amp;I CLM $ Collected]]</f>
        <v>60489.670090000007</v>
      </c>
      <c r="E136" s="57">
        <f>Table32[[#This Row],[CLM $ Collected ]]/'1.) CLM Reference'!$B$4</f>
        <v>5.7358628936052085E-4</v>
      </c>
      <c r="F136" s="55">
        <f>Table32[[#This Row],[Residential Incentive Disbursements]]+Table32[[#This Row],[C&amp;I Incentive Disbursements]]</f>
        <v>97470.45</v>
      </c>
      <c r="G136" s="57">
        <f>Table32[[#This Row],[Incentive Disbursements]]/'1.) CLM Reference'!$B$5</f>
        <v>7.4322211960875094E-4</v>
      </c>
      <c r="H136" s="102">
        <v>4746.0864000000001</v>
      </c>
      <c r="I136" s="57">
        <f>Table32[[#This Row],[Residential CLM $ Collected]]/'1.) CLM Reference'!$B$4</f>
        <v>4.5004214490012148E-5</v>
      </c>
      <c r="J136" s="58">
        <v>0</v>
      </c>
      <c r="K136" s="57">
        <f>Table32[[#This Row],[Residential Incentive Disbursements]]/'1.) CLM Reference'!$B$5</f>
        <v>0</v>
      </c>
      <c r="L136" s="102">
        <v>55743.583690000007</v>
      </c>
      <c r="M136" s="57">
        <f>Table32[[#This Row],[C&amp;I CLM $ Collected]]/'1.) CLM Reference'!$B$4</f>
        <v>5.2858207487050876E-4</v>
      </c>
      <c r="N136" s="102">
        <v>97470.45</v>
      </c>
      <c r="O136" s="80">
        <f>Table32[[#This Row],[C&amp;I Incentive Disbursements]]/'1.) CLM Reference'!$B$5</f>
        <v>7.4322211960875094E-4</v>
      </c>
    </row>
    <row r="137" spans="1:15" x14ac:dyDescent="0.35">
      <c r="A137" s="89" t="s">
        <v>148</v>
      </c>
      <c r="B137" s="100">
        <v>9003487201</v>
      </c>
      <c r="C137" s="89" t="s">
        <v>50</v>
      </c>
      <c r="D137" s="53">
        <f>Table32[[#This Row],[Residential CLM $ Collected]]+Table32[[#This Row],[C&amp;I CLM $ Collected]]</f>
        <v>0</v>
      </c>
      <c r="E137" s="57">
        <f>Table32[[#This Row],[CLM $ Collected ]]/'1.) CLM Reference'!$B$4</f>
        <v>0</v>
      </c>
      <c r="F137" s="55">
        <f>Table32[[#This Row],[Residential Incentive Disbursements]]+Table32[[#This Row],[C&amp;I Incentive Disbursements]]</f>
        <v>305835.25</v>
      </c>
      <c r="G137" s="57">
        <f>Table32[[#This Row],[Incentive Disbursements]]/'1.) CLM Reference'!$B$5</f>
        <v>2.3320249650645116E-3</v>
      </c>
      <c r="H137" s="102">
        <v>0</v>
      </c>
      <c r="I137" s="57">
        <f>Table32[[#This Row],[Residential CLM $ Collected]]/'1.) CLM Reference'!$B$4</f>
        <v>0</v>
      </c>
      <c r="J137" s="58">
        <v>0</v>
      </c>
      <c r="K137" s="57">
        <f>Table32[[#This Row],[Residential Incentive Disbursements]]/'1.) CLM Reference'!$B$5</f>
        <v>0</v>
      </c>
      <c r="L137" s="102">
        <v>0</v>
      </c>
      <c r="M137" s="57">
        <f>Table32[[#This Row],[C&amp;I CLM $ Collected]]/'1.) CLM Reference'!$B$4</f>
        <v>0</v>
      </c>
      <c r="N137" s="102">
        <v>305835.25</v>
      </c>
      <c r="O137" s="80">
        <f>Table32[[#This Row],[C&amp;I Incentive Disbursements]]/'1.) CLM Reference'!$B$5</f>
        <v>2.3320249650645116E-3</v>
      </c>
    </row>
    <row r="138" spans="1:15" x14ac:dyDescent="0.35">
      <c r="A138" s="89" t="s">
        <v>148</v>
      </c>
      <c r="B138" s="100">
        <v>9003514102</v>
      </c>
      <c r="C138" s="89" t="s">
        <v>50</v>
      </c>
      <c r="D138" s="53">
        <f>Table32[[#This Row],[Residential CLM $ Collected]]+Table32[[#This Row],[C&amp;I CLM $ Collected]]</f>
        <v>918433.12305000005</v>
      </c>
      <c r="E138" s="57">
        <f>Table32[[#This Row],[CLM $ Collected ]]/'1.) CLM Reference'!$B$4</f>
        <v>8.708935695834346E-3</v>
      </c>
      <c r="F138" s="55">
        <f>Table32[[#This Row],[Residential Incentive Disbursements]]+Table32[[#This Row],[C&amp;I Incentive Disbursements]]</f>
        <v>2054595.87</v>
      </c>
      <c r="G138" s="57">
        <f>Table32[[#This Row],[Incentive Disbursements]]/'1.) CLM Reference'!$B$5</f>
        <v>1.5666503001071461E-2</v>
      </c>
      <c r="H138" s="102">
        <v>0</v>
      </c>
      <c r="I138" s="57">
        <f>Table32[[#This Row],[Residential CLM $ Collected]]/'1.) CLM Reference'!$B$4</f>
        <v>0</v>
      </c>
      <c r="J138" s="58">
        <v>0</v>
      </c>
      <c r="K138" s="57">
        <f>Table32[[#This Row],[Residential Incentive Disbursements]]/'1.) CLM Reference'!$B$5</f>
        <v>0</v>
      </c>
      <c r="L138" s="102">
        <v>918433.12305000005</v>
      </c>
      <c r="M138" s="57">
        <f>Table32[[#This Row],[C&amp;I CLM $ Collected]]/'1.) CLM Reference'!$B$4</f>
        <v>8.708935695834346E-3</v>
      </c>
      <c r="N138" s="102">
        <v>2054595.87</v>
      </c>
      <c r="O138" s="80">
        <f>Table32[[#This Row],[C&amp;I Incentive Disbursements]]/'1.) CLM Reference'!$B$5</f>
        <v>1.5666503001071461E-2</v>
      </c>
    </row>
    <row r="139" spans="1:15" x14ac:dyDescent="0.35">
      <c r="A139" s="89" t="s">
        <v>148</v>
      </c>
      <c r="B139" s="100">
        <v>9003515101</v>
      </c>
      <c r="C139" s="89" t="s">
        <v>50</v>
      </c>
      <c r="D139" s="53">
        <f>Table32[[#This Row],[Residential CLM $ Collected]]+Table32[[#This Row],[C&amp;I CLM $ Collected]]</f>
        <v>2.33094</v>
      </c>
      <c r="E139" s="57">
        <f>Table32[[#This Row],[CLM $ Collected ]]/'1.) CLM Reference'!$B$4</f>
        <v>2.2102868528341354E-8</v>
      </c>
      <c r="F139" s="55">
        <f>Table32[[#This Row],[Residential Incentive Disbursements]]+Table32[[#This Row],[C&amp;I Incentive Disbursements]]</f>
        <v>0</v>
      </c>
      <c r="G139" s="57">
        <f>Table32[[#This Row],[Incentive Disbursements]]/'1.) CLM Reference'!$B$5</f>
        <v>0</v>
      </c>
      <c r="H139" s="102">
        <v>0</v>
      </c>
      <c r="I139" s="57">
        <f>Table32[[#This Row],[Residential CLM $ Collected]]/'1.) CLM Reference'!$B$4</f>
        <v>0</v>
      </c>
      <c r="J139" s="58">
        <v>0</v>
      </c>
      <c r="K139" s="57">
        <f>Table32[[#This Row],[Residential Incentive Disbursements]]/'1.) CLM Reference'!$B$5</f>
        <v>0</v>
      </c>
      <c r="L139" s="102">
        <v>2.33094</v>
      </c>
      <c r="M139" s="57">
        <f>Table32[[#This Row],[C&amp;I CLM $ Collected]]/'1.) CLM Reference'!$B$4</f>
        <v>2.2102868528341354E-8</v>
      </c>
      <c r="N139" s="102">
        <v>0</v>
      </c>
      <c r="O139" s="80">
        <f>Table32[[#This Row],[C&amp;I Incentive Disbursements]]/'1.) CLM Reference'!$B$5</f>
        <v>0</v>
      </c>
    </row>
    <row r="140" spans="1:15" x14ac:dyDescent="0.35">
      <c r="A140" s="92" t="s">
        <v>149</v>
      </c>
      <c r="B140" s="100">
        <v>9013881100</v>
      </c>
      <c r="C140" s="89" t="s">
        <v>50</v>
      </c>
      <c r="D140" s="53">
        <f>Table32[[#This Row],[Residential CLM $ Collected]]+Table32[[#This Row],[C&amp;I CLM $ Collected]]</f>
        <v>161504.77734999999</v>
      </c>
      <c r="E140" s="57">
        <f>Table32[[#This Row],[CLM $ Collected ]]/'1.) CLM Reference'!$B$4</f>
        <v>1.5314503421221021E-3</v>
      </c>
      <c r="F140" s="55">
        <f>Table32[[#This Row],[Residential Incentive Disbursements]]+Table32[[#This Row],[C&amp;I Incentive Disbursements]]</f>
        <v>615978.86</v>
      </c>
      <c r="G140" s="57">
        <f>Table32[[#This Row],[Incentive Disbursements]]/'1.) CLM Reference'!$B$5</f>
        <v>4.6969016144214172E-3</v>
      </c>
      <c r="H140" s="102">
        <v>0</v>
      </c>
      <c r="I140" s="57">
        <f>Table32[[#This Row],[Residential CLM $ Collected]]/'1.) CLM Reference'!$B$4</f>
        <v>0</v>
      </c>
      <c r="J140" s="58">
        <v>0</v>
      </c>
      <c r="K140" s="57">
        <f>Table32[[#This Row],[Residential Incentive Disbursements]]/'1.) CLM Reference'!$B$5</f>
        <v>0</v>
      </c>
      <c r="L140" s="102">
        <v>161504.77734999999</v>
      </c>
      <c r="M140" s="57">
        <f>Table32[[#This Row],[C&amp;I CLM $ Collected]]/'1.) CLM Reference'!$B$4</f>
        <v>1.5314503421221021E-3</v>
      </c>
      <c r="N140" s="102">
        <v>615978.86</v>
      </c>
      <c r="O140" s="80">
        <f>Table32[[#This Row],[C&amp;I Incentive Disbursements]]/'1.) CLM Reference'!$B$5</f>
        <v>4.6969016144214172E-3</v>
      </c>
    </row>
    <row r="141" spans="1:15" x14ac:dyDescent="0.35">
      <c r="A141" s="92" t="s">
        <v>149</v>
      </c>
      <c r="B141" s="100">
        <v>9013881500</v>
      </c>
      <c r="C141" s="89" t="s">
        <v>50</v>
      </c>
      <c r="D141" s="53">
        <f>Table32[[#This Row],[Residential CLM $ Collected]]+Table32[[#This Row],[C&amp;I CLM $ Collected]]</f>
        <v>215.18370999999999</v>
      </c>
      <c r="E141" s="57">
        <f>Table32[[#This Row],[CLM $ Collected ]]/'1.) CLM Reference'!$B$4</f>
        <v>2.0404546026799198E-6</v>
      </c>
      <c r="F141" s="55">
        <f>Table32[[#This Row],[Residential Incentive Disbursements]]+Table32[[#This Row],[C&amp;I Incentive Disbursements]]</f>
        <v>0</v>
      </c>
      <c r="G141" s="57">
        <f>Table32[[#This Row],[Incentive Disbursements]]/'1.) CLM Reference'!$B$5</f>
        <v>0</v>
      </c>
      <c r="H141" s="102">
        <v>0</v>
      </c>
      <c r="I141" s="57">
        <f>Table32[[#This Row],[Residential CLM $ Collected]]/'1.) CLM Reference'!$B$4</f>
        <v>0</v>
      </c>
      <c r="J141" s="58">
        <v>0</v>
      </c>
      <c r="K141" s="57">
        <f>Table32[[#This Row],[Residential Incentive Disbursements]]/'1.) CLM Reference'!$B$5</f>
        <v>0</v>
      </c>
      <c r="L141" s="102">
        <v>215.18370999999999</v>
      </c>
      <c r="M141" s="57">
        <f>Table32[[#This Row],[C&amp;I CLM $ Collected]]/'1.) CLM Reference'!$B$4</f>
        <v>2.0404546026799198E-6</v>
      </c>
      <c r="N141" s="102">
        <v>0</v>
      </c>
      <c r="O141" s="80">
        <f>Table32[[#This Row],[C&amp;I Incentive Disbursements]]/'1.) CLM Reference'!$B$5</f>
        <v>0</v>
      </c>
    </row>
    <row r="142" spans="1:15" x14ac:dyDescent="0.35">
      <c r="A142" s="89" t="s">
        <v>150</v>
      </c>
      <c r="B142" s="100">
        <v>9003524100</v>
      </c>
      <c r="C142" s="89" t="s">
        <v>50</v>
      </c>
      <c r="D142" s="53">
        <f>Table32[[#This Row],[Residential CLM $ Collected]]+Table32[[#This Row],[C&amp;I CLM $ Collected]]</f>
        <v>28625.05991</v>
      </c>
      <c r="E142" s="57">
        <f>Table32[[#This Row],[CLM $ Collected ]]/'1.) CLM Reference'!$B$4</f>
        <v>2.7143381460124449E-4</v>
      </c>
      <c r="F142" s="55">
        <f>Table32[[#This Row],[Residential Incentive Disbursements]]+Table32[[#This Row],[C&amp;I Incentive Disbursements]]</f>
        <v>2910</v>
      </c>
      <c r="G142" s="57">
        <f>Table32[[#This Row],[Incentive Disbursements]]/'1.) CLM Reference'!$B$5</f>
        <v>2.2189046711710729E-5</v>
      </c>
      <c r="H142" s="102">
        <v>0</v>
      </c>
      <c r="I142" s="57">
        <f>Table32[[#This Row],[Residential CLM $ Collected]]/'1.) CLM Reference'!$B$4</f>
        <v>0</v>
      </c>
      <c r="J142" s="58">
        <v>0</v>
      </c>
      <c r="K142" s="57">
        <f>Table32[[#This Row],[Residential Incentive Disbursements]]/'1.) CLM Reference'!$B$5</f>
        <v>0</v>
      </c>
      <c r="L142" s="102">
        <v>28625.05991</v>
      </c>
      <c r="M142" s="57">
        <f>Table32[[#This Row],[C&amp;I CLM $ Collected]]/'1.) CLM Reference'!$B$4</f>
        <v>2.7143381460124449E-4</v>
      </c>
      <c r="N142" s="102">
        <v>2910</v>
      </c>
      <c r="O142" s="80">
        <f>Table32[[#This Row],[C&amp;I Incentive Disbursements]]/'1.) CLM Reference'!$B$5</f>
        <v>2.2189046711710729E-5</v>
      </c>
    </row>
    <row r="143" spans="1:15" x14ac:dyDescent="0.35">
      <c r="A143" s="89" t="s">
        <v>151</v>
      </c>
      <c r="B143" s="100">
        <v>9003430301</v>
      </c>
      <c r="C143" s="89" t="s">
        <v>50</v>
      </c>
      <c r="D143" s="53">
        <f>Table32[[#This Row],[Residential CLM $ Collected]]+Table32[[#This Row],[C&amp;I CLM $ Collected]]</f>
        <v>0</v>
      </c>
      <c r="E143" s="57">
        <f>Table32[[#This Row],[CLM $ Collected ]]/'1.) CLM Reference'!$B$4</f>
        <v>0</v>
      </c>
      <c r="F143" s="55">
        <f>Table32[[#This Row],[Residential Incentive Disbursements]]+Table32[[#This Row],[C&amp;I Incentive Disbursements]]</f>
        <v>139449</v>
      </c>
      <c r="G143" s="57">
        <f>Table32[[#This Row],[Incentive Disbursements]]/'1.) CLM Reference'!$B$5</f>
        <v>1.0633128436087112E-3</v>
      </c>
      <c r="H143" s="102">
        <v>0</v>
      </c>
      <c r="I143" s="57">
        <f>Table32[[#This Row],[Residential CLM $ Collected]]/'1.) CLM Reference'!$B$4</f>
        <v>0</v>
      </c>
      <c r="J143" s="58">
        <v>0</v>
      </c>
      <c r="K143" s="57">
        <f>Table32[[#This Row],[Residential Incentive Disbursements]]/'1.) CLM Reference'!$B$5</f>
        <v>0</v>
      </c>
      <c r="L143" s="102">
        <v>0</v>
      </c>
      <c r="M143" s="57">
        <f>Table32[[#This Row],[C&amp;I CLM $ Collected]]/'1.) CLM Reference'!$B$4</f>
        <v>0</v>
      </c>
      <c r="N143" s="102">
        <v>139449</v>
      </c>
      <c r="O143" s="80">
        <f>Table32[[#This Row],[C&amp;I Incentive Disbursements]]/'1.) CLM Reference'!$B$5</f>
        <v>1.0633128436087112E-3</v>
      </c>
    </row>
    <row r="144" spans="1:15" x14ac:dyDescent="0.35">
      <c r="A144" s="89" t="s">
        <v>151</v>
      </c>
      <c r="B144" s="100">
        <v>9009170700</v>
      </c>
      <c r="C144" s="89" t="s">
        <v>50</v>
      </c>
      <c r="D144" s="53">
        <f>Table32[[#This Row],[Residential CLM $ Collected]]+Table32[[#This Row],[C&amp;I CLM $ Collected]]</f>
        <v>4770.7552500000002</v>
      </c>
      <c r="E144" s="57">
        <f>Table32[[#This Row],[CLM $ Collected ]]/'1.) CLM Reference'!$B$4</f>
        <v>4.5238134002438631E-5</v>
      </c>
      <c r="F144" s="55">
        <f>Table32[[#This Row],[Residential Incentive Disbursements]]+Table32[[#This Row],[C&amp;I Incentive Disbursements]]</f>
        <v>0</v>
      </c>
      <c r="G144" s="57">
        <f>Table32[[#This Row],[Incentive Disbursements]]/'1.) CLM Reference'!$B$5</f>
        <v>0</v>
      </c>
      <c r="H144" s="102">
        <v>0</v>
      </c>
      <c r="I144" s="57">
        <f>Table32[[#This Row],[Residential CLM $ Collected]]/'1.) CLM Reference'!$B$4</f>
        <v>0</v>
      </c>
      <c r="J144" s="58">
        <v>0</v>
      </c>
      <c r="K144" s="57">
        <f>Table32[[#This Row],[Residential Incentive Disbursements]]/'1.) CLM Reference'!$B$5</f>
        <v>0</v>
      </c>
      <c r="L144" s="102">
        <v>4770.7552500000002</v>
      </c>
      <c r="M144" s="57">
        <f>Table32[[#This Row],[C&amp;I CLM $ Collected]]/'1.) CLM Reference'!$B$4</f>
        <v>4.5238134002438631E-5</v>
      </c>
      <c r="N144" s="102">
        <v>0</v>
      </c>
      <c r="O144" s="80">
        <f>Table32[[#This Row],[C&amp;I Incentive Disbursements]]/'1.) CLM Reference'!$B$5</f>
        <v>0</v>
      </c>
    </row>
    <row r="145" spans="1:15" x14ac:dyDescent="0.35">
      <c r="A145" s="89" t="s">
        <v>151</v>
      </c>
      <c r="B145" s="100">
        <v>9009170800</v>
      </c>
      <c r="C145" s="89" t="s">
        <v>50</v>
      </c>
      <c r="D145" s="53">
        <f>Table32[[#This Row],[Residential CLM $ Collected]]+Table32[[#This Row],[C&amp;I CLM $ Collected]]</f>
        <v>745441.83960999991</v>
      </c>
      <c r="E145" s="57">
        <f>Table32[[#This Row],[CLM $ Collected ]]/'1.) CLM Reference'!$B$4</f>
        <v>7.0685658903381259E-3</v>
      </c>
      <c r="F145" s="55">
        <f>Table32[[#This Row],[Residential Incentive Disbursements]]+Table32[[#This Row],[C&amp;I Incentive Disbursements]]</f>
        <v>1208804.82</v>
      </c>
      <c r="G145" s="57">
        <f>Table32[[#This Row],[Incentive Disbursements]]/'1.) CLM Reference'!$B$5</f>
        <v>9.2172600056086192E-3</v>
      </c>
      <c r="H145" s="102">
        <v>0</v>
      </c>
      <c r="I145" s="57">
        <f>Table32[[#This Row],[Residential CLM $ Collected]]/'1.) CLM Reference'!$B$4</f>
        <v>0</v>
      </c>
      <c r="J145" s="58">
        <v>0</v>
      </c>
      <c r="K145" s="57">
        <f>Table32[[#This Row],[Residential Incentive Disbursements]]/'1.) CLM Reference'!$B$5</f>
        <v>0</v>
      </c>
      <c r="L145" s="102">
        <v>745441.83960999991</v>
      </c>
      <c r="M145" s="57">
        <f>Table32[[#This Row],[C&amp;I CLM $ Collected]]/'1.) CLM Reference'!$B$4</f>
        <v>7.0685658903381259E-3</v>
      </c>
      <c r="N145" s="102">
        <v>1208804.82</v>
      </c>
      <c r="O145" s="80">
        <f>Table32[[#This Row],[C&amp;I Incentive Disbursements]]/'1.) CLM Reference'!$B$5</f>
        <v>9.2172600056086192E-3</v>
      </c>
    </row>
    <row r="146" spans="1:15" x14ac:dyDescent="0.35">
      <c r="A146" s="89" t="s">
        <v>151</v>
      </c>
      <c r="B146" s="100">
        <v>9009171700</v>
      </c>
      <c r="C146" s="89" t="s">
        <v>50</v>
      </c>
      <c r="D146" s="53">
        <f>Table32[[#This Row],[Residential CLM $ Collected]]+Table32[[#This Row],[C&amp;I CLM $ Collected]]</f>
        <v>16.888449999999999</v>
      </c>
      <c r="E146" s="57">
        <f>Table32[[#This Row],[CLM $ Collected ]]/'1.) CLM Reference'!$B$4</f>
        <v>1.6014277072660238E-7</v>
      </c>
      <c r="F146" s="55">
        <f>Table32[[#This Row],[Residential Incentive Disbursements]]+Table32[[#This Row],[C&amp;I Incentive Disbursements]]</f>
        <v>0</v>
      </c>
      <c r="G146" s="57">
        <f>Table32[[#This Row],[Incentive Disbursements]]/'1.) CLM Reference'!$B$5</f>
        <v>0</v>
      </c>
      <c r="H146" s="102">
        <v>0</v>
      </c>
      <c r="I146" s="57">
        <f>Table32[[#This Row],[Residential CLM $ Collected]]/'1.) CLM Reference'!$B$4</f>
        <v>0</v>
      </c>
      <c r="J146" s="58">
        <v>0</v>
      </c>
      <c r="K146" s="57">
        <f>Table32[[#This Row],[Residential Incentive Disbursements]]/'1.) CLM Reference'!$B$5</f>
        <v>0</v>
      </c>
      <c r="L146" s="102">
        <v>16.888449999999999</v>
      </c>
      <c r="M146" s="57">
        <f>Table32[[#This Row],[C&amp;I CLM $ Collected]]/'1.) CLM Reference'!$B$4</f>
        <v>1.6014277072660238E-7</v>
      </c>
      <c r="N146" s="102">
        <v>0</v>
      </c>
      <c r="O146" s="80">
        <f>Table32[[#This Row],[C&amp;I Incentive Disbursements]]/'1.) CLM Reference'!$B$5</f>
        <v>0</v>
      </c>
    </row>
    <row r="147" spans="1:15" x14ac:dyDescent="0.35">
      <c r="A147" s="89" t="s">
        <v>152</v>
      </c>
      <c r="B147" s="100">
        <v>9009344100</v>
      </c>
      <c r="C147" s="89" t="s">
        <v>50</v>
      </c>
      <c r="D147" s="53">
        <f>Table32[[#This Row],[Residential CLM $ Collected]]+Table32[[#This Row],[C&amp;I CLM $ Collected]]</f>
        <v>54817.878799999999</v>
      </c>
      <c r="E147" s="57">
        <f>Table32[[#This Row],[CLM $ Collected ]]/'1.) CLM Reference'!$B$4</f>
        <v>5.1980418548694981E-4</v>
      </c>
      <c r="F147" s="55">
        <f>Table32[[#This Row],[Residential Incentive Disbursements]]+Table32[[#This Row],[C&amp;I Incentive Disbursements]]</f>
        <v>141173.29999999999</v>
      </c>
      <c r="G147" s="57">
        <f>Table32[[#This Row],[Incentive Disbursements]]/'1.) CLM Reference'!$B$5</f>
        <v>1.0764608069231451E-3</v>
      </c>
      <c r="H147" s="102">
        <v>0</v>
      </c>
      <c r="I147" s="57">
        <f>Table32[[#This Row],[Residential CLM $ Collected]]/'1.) CLM Reference'!$B$4</f>
        <v>0</v>
      </c>
      <c r="J147" s="58">
        <v>0</v>
      </c>
      <c r="K147" s="57">
        <f>Table32[[#This Row],[Residential Incentive Disbursements]]/'1.) CLM Reference'!$B$5</f>
        <v>0</v>
      </c>
      <c r="L147" s="102">
        <v>54817.878799999999</v>
      </c>
      <c r="M147" s="57">
        <f>Table32[[#This Row],[C&amp;I CLM $ Collected]]/'1.) CLM Reference'!$B$4</f>
        <v>5.1980418548694981E-4</v>
      </c>
      <c r="N147" s="102">
        <v>141173.29999999999</v>
      </c>
      <c r="O147" s="80">
        <f>Table32[[#This Row],[C&amp;I Incentive Disbursements]]/'1.) CLM Reference'!$B$5</f>
        <v>1.0764608069231451E-3</v>
      </c>
    </row>
    <row r="148" spans="1:15" x14ac:dyDescent="0.35">
      <c r="A148" s="89" t="s">
        <v>153</v>
      </c>
      <c r="B148" s="100">
        <v>9007580100</v>
      </c>
      <c r="C148" s="89" t="s">
        <v>50</v>
      </c>
      <c r="D148" s="53">
        <f>Table32[[#This Row],[Residential CLM $ Collected]]+Table32[[#This Row],[C&amp;I CLM $ Collected]]</f>
        <v>91377.574540000001</v>
      </c>
      <c r="E148" s="57">
        <f>Table32[[#This Row],[CLM $ Collected ]]/'1.) CLM Reference'!$B$4</f>
        <v>8.664772651789974E-4</v>
      </c>
      <c r="F148" s="55">
        <f>Table32[[#This Row],[Residential Incentive Disbursements]]+Table32[[#This Row],[C&amp;I Incentive Disbursements]]</f>
        <v>17615.940000000002</v>
      </c>
      <c r="G148" s="57">
        <f>Table32[[#This Row],[Incentive Disbursements]]/'1.) CLM Reference'!$B$5</f>
        <v>1.3432333867034144E-4</v>
      </c>
      <c r="H148" s="102">
        <v>0</v>
      </c>
      <c r="I148" s="57">
        <f>Table32[[#This Row],[Residential CLM $ Collected]]/'1.) CLM Reference'!$B$4</f>
        <v>0</v>
      </c>
      <c r="J148" s="58">
        <v>0</v>
      </c>
      <c r="K148" s="57">
        <f>Table32[[#This Row],[Residential Incentive Disbursements]]/'1.) CLM Reference'!$B$5</f>
        <v>0</v>
      </c>
      <c r="L148" s="102">
        <v>91377.574540000001</v>
      </c>
      <c r="M148" s="57">
        <f>Table32[[#This Row],[C&amp;I CLM $ Collected]]/'1.) CLM Reference'!$B$4</f>
        <v>8.664772651789974E-4</v>
      </c>
      <c r="N148" s="102">
        <v>17615.940000000002</v>
      </c>
      <c r="O148" s="80">
        <f>Table32[[#This Row],[C&amp;I Incentive Disbursements]]/'1.) CLM Reference'!$B$5</f>
        <v>1.3432333867034144E-4</v>
      </c>
    </row>
    <row r="149" spans="1:15" x14ac:dyDescent="0.35">
      <c r="A149" s="89" t="s">
        <v>154</v>
      </c>
      <c r="B149" s="100">
        <v>9007541100</v>
      </c>
      <c r="C149" s="89" t="s">
        <v>50</v>
      </c>
      <c r="D149" s="53">
        <f>Table32[[#This Row],[Residential CLM $ Collected]]+Table32[[#This Row],[C&amp;I CLM $ Collected]]</f>
        <v>0</v>
      </c>
      <c r="E149" s="57">
        <f>Table32[[#This Row],[CLM $ Collected ]]/'1.) CLM Reference'!$B$4</f>
        <v>0</v>
      </c>
      <c r="F149" s="55">
        <f>Table32[[#This Row],[Residential Incentive Disbursements]]+Table32[[#This Row],[C&amp;I Incentive Disbursements]]</f>
        <v>141157.78</v>
      </c>
      <c r="G149" s="57">
        <f>Table32[[#This Row],[Incentive Disbursements]]/'1.) CLM Reference'!$B$5</f>
        <v>1.0763424653406828E-3</v>
      </c>
      <c r="H149" s="102">
        <v>0</v>
      </c>
      <c r="I149" s="57">
        <f>Table32[[#This Row],[Residential CLM $ Collected]]/'1.) CLM Reference'!$B$4</f>
        <v>0</v>
      </c>
      <c r="J149" s="58">
        <v>0</v>
      </c>
      <c r="K149" s="57">
        <f>Table32[[#This Row],[Residential Incentive Disbursements]]/'1.) CLM Reference'!$B$5</f>
        <v>0</v>
      </c>
      <c r="L149" s="102">
        <v>0</v>
      </c>
      <c r="M149" s="57">
        <f>Table32[[#This Row],[C&amp;I CLM $ Collected]]/'1.) CLM Reference'!$B$4</f>
        <v>0</v>
      </c>
      <c r="N149" s="102">
        <v>141157.78</v>
      </c>
      <c r="O149" s="80">
        <f>Table32[[#This Row],[C&amp;I Incentive Disbursements]]/'1.) CLM Reference'!$B$5</f>
        <v>1.0763424653406828E-3</v>
      </c>
    </row>
    <row r="150" spans="1:15" x14ac:dyDescent="0.35">
      <c r="A150" s="89" t="s">
        <v>154</v>
      </c>
      <c r="B150" s="100">
        <v>9007541200</v>
      </c>
      <c r="C150" s="89" t="s">
        <v>50</v>
      </c>
      <c r="D150" s="53">
        <f>Table32[[#This Row],[Residential CLM $ Collected]]+Table32[[#This Row],[C&amp;I CLM $ Collected]]</f>
        <v>886678.37285999989</v>
      </c>
      <c r="E150" s="57">
        <f>Table32[[#This Row],[CLM $ Collected ]]/'1.) CLM Reference'!$B$4</f>
        <v>8.4078249557037986E-3</v>
      </c>
      <c r="F150" s="55">
        <f>Table32[[#This Row],[Residential Incentive Disbursements]]+Table32[[#This Row],[C&amp;I Incentive Disbursements]]</f>
        <v>464104.14</v>
      </c>
      <c r="G150" s="57">
        <f>Table32[[#This Row],[Incentive Disbursements]]/'1.) CLM Reference'!$B$5</f>
        <v>3.5388413888516623E-3</v>
      </c>
      <c r="H150" s="102">
        <v>0</v>
      </c>
      <c r="I150" s="57">
        <f>Table32[[#This Row],[Residential CLM $ Collected]]/'1.) CLM Reference'!$B$4</f>
        <v>0</v>
      </c>
      <c r="J150" s="58">
        <v>0</v>
      </c>
      <c r="K150" s="57">
        <f>Table32[[#This Row],[Residential Incentive Disbursements]]/'1.) CLM Reference'!$B$5</f>
        <v>0</v>
      </c>
      <c r="L150" s="102">
        <v>886678.37285999989</v>
      </c>
      <c r="M150" s="57">
        <f>Table32[[#This Row],[C&amp;I CLM $ Collected]]/'1.) CLM Reference'!$B$4</f>
        <v>8.4078249557037986E-3</v>
      </c>
      <c r="N150" s="102">
        <v>464104.14</v>
      </c>
      <c r="O150" s="80">
        <f>Table32[[#This Row],[C&amp;I Incentive Disbursements]]/'1.) CLM Reference'!$B$5</f>
        <v>3.5388413888516623E-3</v>
      </c>
    </row>
    <row r="151" spans="1:15" x14ac:dyDescent="0.35">
      <c r="A151" s="89" t="s">
        <v>154</v>
      </c>
      <c r="B151" s="100">
        <v>9007541401</v>
      </c>
      <c r="C151" s="89" t="s">
        <v>50</v>
      </c>
      <c r="D151" s="53">
        <f>Table32[[#This Row],[Residential CLM $ Collected]]+Table32[[#This Row],[C&amp;I CLM $ Collected]]</f>
        <v>4.5855600000000001</v>
      </c>
      <c r="E151" s="57">
        <f>Table32[[#This Row],[CLM $ Collected ]]/'1.) CLM Reference'!$B$4</f>
        <v>4.3482041497773855E-8</v>
      </c>
      <c r="F151" s="55">
        <f>Table32[[#This Row],[Residential Incentive Disbursements]]+Table32[[#This Row],[C&amp;I Incentive Disbursements]]</f>
        <v>0</v>
      </c>
      <c r="G151" s="57">
        <f>Table32[[#This Row],[Incentive Disbursements]]/'1.) CLM Reference'!$B$5</f>
        <v>0</v>
      </c>
      <c r="H151" s="102">
        <v>0</v>
      </c>
      <c r="I151" s="57">
        <f>Table32[[#This Row],[Residential CLM $ Collected]]/'1.) CLM Reference'!$B$4</f>
        <v>0</v>
      </c>
      <c r="J151" s="58">
        <v>0</v>
      </c>
      <c r="K151" s="57">
        <f>Table32[[#This Row],[Residential Incentive Disbursements]]/'1.) CLM Reference'!$B$5</f>
        <v>0</v>
      </c>
      <c r="L151" s="102">
        <v>4.5855600000000001</v>
      </c>
      <c r="M151" s="57">
        <f>Table32[[#This Row],[C&amp;I CLM $ Collected]]/'1.) CLM Reference'!$B$4</f>
        <v>4.3482041497773855E-8</v>
      </c>
      <c r="N151" s="102">
        <v>0</v>
      </c>
      <c r="O151" s="80">
        <f>Table32[[#This Row],[C&amp;I Incentive Disbursements]]/'1.) CLM Reference'!$B$5</f>
        <v>0</v>
      </c>
    </row>
    <row r="152" spans="1:15" x14ac:dyDescent="0.35">
      <c r="A152" s="89" t="s">
        <v>154</v>
      </c>
      <c r="B152" s="100">
        <v>9007541402</v>
      </c>
      <c r="C152" s="89" t="s">
        <v>50</v>
      </c>
      <c r="D152" s="53">
        <f>Table32[[#This Row],[Residential CLM $ Collected]]+Table32[[#This Row],[C&amp;I CLM $ Collected]]</f>
        <v>3839.6581400000005</v>
      </c>
      <c r="E152" s="57">
        <f>Table32[[#This Row],[CLM $ Collected ]]/'1.) CLM Reference'!$B$4</f>
        <v>3.6409113517377413E-5</v>
      </c>
      <c r="F152" s="55">
        <f>Table32[[#This Row],[Residential Incentive Disbursements]]+Table32[[#This Row],[C&amp;I Incentive Disbursements]]</f>
        <v>0</v>
      </c>
      <c r="G152" s="57">
        <f>Table32[[#This Row],[Incentive Disbursements]]/'1.) CLM Reference'!$B$5</f>
        <v>0</v>
      </c>
      <c r="H152" s="102">
        <v>0</v>
      </c>
      <c r="I152" s="57">
        <f>Table32[[#This Row],[Residential CLM $ Collected]]/'1.) CLM Reference'!$B$4</f>
        <v>0</v>
      </c>
      <c r="J152" s="58">
        <v>0</v>
      </c>
      <c r="K152" s="57">
        <f>Table32[[#This Row],[Residential Incentive Disbursements]]/'1.) CLM Reference'!$B$5</f>
        <v>0</v>
      </c>
      <c r="L152" s="102">
        <v>3839.6581400000005</v>
      </c>
      <c r="M152" s="57">
        <f>Table32[[#This Row],[C&amp;I CLM $ Collected]]/'1.) CLM Reference'!$B$4</f>
        <v>3.6409113517377413E-5</v>
      </c>
      <c r="N152" s="102">
        <v>0</v>
      </c>
      <c r="O152" s="80">
        <f>Table32[[#This Row],[C&amp;I Incentive Disbursements]]/'1.) CLM Reference'!$B$5</f>
        <v>0</v>
      </c>
    </row>
    <row r="153" spans="1:15" x14ac:dyDescent="0.35">
      <c r="A153" s="89" t="s">
        <v>155</v>
      </c>
      <c r="B153" s="100">
        <v>9001100100</v>
      </c>
      <c r="C153" s="89" t="s">
        <v>50</v>
      </c>
      <c r="D153" s="53">
        <f>Table32[[#This Row],[Residential CLM $ Collected]]+Table32[[#This Row],[C&amp;I CLM $ Collected]]</f>
        <v>0</v>
      </c>
      <c r="E153" s="57">
        <f>Table32[[#This Row],[CLM $ Collected ]]/'1.) CLM Reference'!$B$4</f>
        <v>0</v>
      </c>
      <c r="F153" s="55">
        <f>Table32[[#This Row],[Residential Incentive Disbursements]]+Table32[[#This Row],[C&amp;I Incentive Disbursements]]</f>
        <v>16910.45</v>
      </c>
      <c r="G153" s="57">
        <f>Table32[[#This Row],[Incentive Disbursements]]/'1.) CLM Reference'!$B$5</f>
        <v>1.2894390548661469E-4</v>
      </c>
      <c r="H153" s="102">
        <v>0</v>
      </c>
      <c r="I153" s="57">
        <f>Table32[[#This Row],[Residential CLM $ Collected]]/'1.) CLM Reference'!$B$4</f>
        <v>0</v>
      </c>
      <c r="J153" s="58">
        <v>0</v>
      </c>
      <c r="K153" s="57">
        <f>Table32[[#This Row],[Residential Incentive Disbursements]]/'1.) CLM Reference'!$B$5</f>
        <v>0</v>
      </c>
      <c r="L153" s="102">
        <v>0</v>
      </c>
      <c r="M153" s="57">
        <f>Table32[[#This Row],[C&amp;I CLM $ Collected]]/'1.) CLM Reference'!$B$4</f>
        <v>0</v>
      </c>
      <c r="N153" s="102">
        <v>16910.45</v>
      </c>
      <c r="O153" s="80">
        <f>Table32[[#This Row],[C&amp;I Incentive Disbursements]]/'1.) CLM Reference'!$B$5</f>
        <v>1.2894390548661469E-4</v>
      </c>
    </row>
    <row r="154" spans="1:15" x14ac:dyDescent="0.35">
      <c r="A154" s="89" t="s">
        <v>155</v>
      </c>
      <c r="B154" s="100">
        <v>9001100300</v>
      </c>
      <c r="C154" s="89" t="s">
        <v>50</v>
      </c>
      <c r="D154" s="53">
        <f>Table32[[#This Row],[Residential CLM $ Collected]]+Table32[[#This Row],[C&amp;I CLM $ Collected]]</f>
        <v>122490.29863</v>
      </c>
      <c r="E154" s="57">
        <f>Table32[[#This Row],[CLM $ Collected ]]/'1.) CLM Reference'!$B$4</f>
        <v>1.1615000671901298E-3</v>
      </c>
      <c r="F154" s="55">
        <f>Table32[[#This Row],[Residential Incentive Disbursements]]+Table32[[#This Row],[C&amp;I Incentive Disbursements]]</f>
        <v>260938.09</v>
      </c>
      <c r="G154" s="57">
        <f>Table32[[#This Row],[Incentive Disbursements]]/'1.) CLM Reference'!$B$5</f>
        <v>1.989679542224941E-3</v>
      </c>
      <c r="H154" s="102">
        <v>0</v>
      </c>
      <c r="I154" s="57">
        <f>Table32[[#This Row],[Residential CLM $ Collected]]/'1.) CLM Reference'!$B$4</f>
        <v>0</v>
      </c>
      <c r="J154" s="58">
        <v>0</v>
      </c>
      <c r="K154" s="57">
        <f>Table32[[#This Row],[Residential Incentive Disbursements]]/'1.) CLM Reference'!$B$5</f>
        <v>0</v>
      </c>
      <c r="L154" s="102">
        <v>122490.29863</v>
      </c>
      <c r="M154" s="57">
        <f>Table32[[#This Row],[C&amp;I CLM $ Collected]]/'1.) CLM Reference'!$B$4</f>
        <v>1.1615000671901298E-3</v>
      </c>
      <c r="N154" s="102">
        <v>260938.09</v>
      </c>
      <c r="O154" s="80">
        <f>Table32[[#This Row],[C&amp;I Incentive Disbursements]]/'1.) CLM Reference'!$B$5</f>
        <v>1.989679542224941E-3</v>
      </c>
    </row>
    <row r="155" spans="1:15" x14ac:dyDescent="0.35">
      <c r="A155" s="89" t="s">
        <v>156</v>
      </c>
      <c r="B155" s="100">
        <v>9011695201</v>
      </c>
      <c r="C155" s="89" t="s">
        <v>50</v>
      </c>
      <c r="D155" s="53">
        <f>Table32[[#This Row],[Residential CLM $ Collected]]+Table32[[#This Row],[C&amp;I CLM $ Collected]]</f>
        <v>112567.50454000001</v>
      </c>
      <c r="E155" s="57">
        <f>Table32[[#This Row],[CLM $ Collected ]]/'1.) CLM Reference'!$B$4</f>
        <v>1.0674083217118797E-3</v>
      </c>
      <c r="F155" s="55">
        <f>Table32[[#This Row],[Residential Incentive Disbursements]]+Table32[[#This Row],[C&amp;I Incentive Disbursements]]</f>
        <v>392458.76</v>
      </c>
      <c r="G155" s="57">
        <f>Table32[[#This Row],[Incentive Disbursements]]/'1.) CLM Reference'!$B$5</f>
        <v>2.9925380611890277E-3</v>
      </c>
      <c r="H155" s="102">
        <v>0</v>
      </c>
      <c r="I155" s="57">
        <f>Table32[[#This Row],[Residential CLM $ Collected]]/'1.) CLM Reference'!$B$4</f>
        <v>0</v>
      </c>
      <c r="J155" s="58">
        <v>0</v>
      </c>
      <c r="K155" s="57">
        <f>Table32[[#This Row],[Residential Incentive Disbursements]]/'1.) CLM Reference'!$B$5</f>
        <v>0</v>
      </c>
      <c r="L155" s="102">
        <v>112567.50454000001</v>
      </c>
      <c r="M155" s="57">
        <f>Table32[[#This Row],[C&amp;I CLM $ Collected]]/'1.) CLM Reference'!$B$4</f>
        <v>1.0674083217118797E-3</v>
      </c>
      <c r="N155" s="102">
        <v>392458.76</v>
      </c>
      <c r="O155" s="80">
        <f>Table32[[#This Row],[C&amp;I Incentive Disbursements]]/'1.) CLM Reference'!$B$5</f>
        <v>2.9925380611890277E-3</v>
      </c>
    </row>
    <row r="156" spans="1:15" x14ac:dyDescent="0.35">
      <c r="A156" s="89" t="s">
        <v>157</v>
      </c>
      <c r="B156" s="100">
        <v>9005300100</v>
      </c>
      <c r="C156" s="89" t="s">
        <v>50</v>
      </c>
      <c r="D156" s="53">
        <f>Table32[[#This Row],[Residential CLM $ Collected]]+Table32[[#This Row],[C&amp;I CLM $ Collected]]</f>
        <v>0</v>
      </c>
      <c r="E156" s="57">
        <f>Table32[[#This Row],[CLM $ Collected ]]/'1.) CLM Reference'!$B$4</f>
        <v>0</v>
      </c>
      <c r="F156" s="55">
        <f>Table32[[#This Row],[Residential Incentive Disbursements]]+Table32[[#This Row],[C&amp;I Incentive Disbursements]]</f>
        <v>-750</v>
      </c>
      <c r="G156" s="57">
        <f>Table32[[#This Row],[Incentive Disbursements]]/'1.) CLM Reference'!$B$5</f>
        <v>-5.7188264720903942E-6</v>
      </c>
      <c r="H156" s="102">
        <v>0</v>
      </c>
      <c r="I156" s="57">
        <f>Table32[[#This Row],[Residential CLM $ Collected]]/'1.) CLM Reference'!$B$4</f>
        <v>0</v>
      </c>
      <c r="J156" s="58">
        <v>0</v>
      </c>
      <c r="K156" s="57">
        <f>Table32[[#This Row],[Residential Incentive Disbursements]]/'1.) CLM Reference'!$B$5</f>
        <v>0</v>
      </c>
      <c r="L156" s="102">
        <v>0</v>
      </c>
      <c r="M156" s="57">
        <f>Table32[[#This Row],[C&amp;I CLM $ Collected]]/'1.) CLM Reference'!$B$4</f>
        <v>0</v>
      </c>
      <c r="N156" s="102">
        <v>-750</v>
      </c>
      <c r="O156" s="80">
        <f>Table32[[#This Row],[C&amp;I Incentive Disbursements]]/'1.) CLM Reference'!$B$5</f>
        <v>-5.7188264720903942E-6</v>
      </c>
    </row>
    <row r="157" spans="1:15" x14ac:dyDescent="0.35">
      <c r="A157" s="89" t="s">
        <v>157</v>
      </c>
      <c r="B157" s="100">
        <v>9005303100</v>
      </c>
      <c r="C157" s="89" t="s">
        <v>50</v>
      </c>
      <c r="D157" s="53">
        <f>Table32[[#This Row],[Residential CLM $ Collected]]+Table32[[#This Row],[C&amp;I CLM $ Collected]]</f>
        <v>25966.467550000001</v>
      </c>
      <c r="E157" s="57">
        <f>Table32[[#This Row],[CLM $ Collected ]]/'1.) CLM Reference'!$B$4</f>
        <v>2.4622402052523534E-4</v>
      </c>
      <c r="F157" s="55">
        <f>Table32[[#This Row],[Residential Incentive Disbursements]]+Table32[[#This Row],[C&amp;I Incentive Disbursements]]</f>
        <v>6080</v>
      </c>
      <c r="G157" s="57">
        <f>Table32[[#This Row],[Incentive Disbursements]]/'1.) CLM Reference'!$B$5</f>
        <v>4.6360619933746132E-5</v>
      </c>
      <c r="H157" s="102">
        <v>0</v>
      </c>
      <c r="I157" s="57">
        <f>Table32[[#This Row],[Residential CLM $ Collected]]/'1.) CLM Reference'!$B$4</f>
        <v>0</v>
      </c>
      <c r="J157" s="58">
        <v>0</v>
      </c>
      <c r="K157" s="57">
        <f>Table32[[#This Row],[Residential Incentive Disbursements]]/'1.) CLM Reference'!$B$5</f>
        <v>0</v>
      </c>
      <c r="L157" s="102">
        <v>25966.467550000001</v>
      </c>
      <c r="M157" s="57">
        <f>Table32[[#This Row],[C&amp;I CLM $ Collected]]/'1.) CLM Reference'!$B$4</f>
        <v>2.4622402052523534E-4</v>
      </c>
      <c r="N157" s="102">
        <v>6080</v>
      </c>
      <c r="O157" s="80">
        <f>Table32[[#This Row],[C&amp;I Incentive Disbursements]]/'1.) CLM Reference'!$B$5</f>
        <v>4.6360619933746132E-5</v>
      </c>
    </row>
    <row r="158" spans="1:15" x14ac:dyDescent="0.35">
      <c r="A158" s="89" t="s">
        <v>158</v>
      </c>
      <c r="B158" s="100">
        <v>9009344100</v>
      </c>
      <c r="C158" s="89" t="s">
        <v>50</v>
      </c>
      <c r="D158" s="53">
        <f>Table32[[#This Row],[Residential CLM $ Collected]]+Table32[[#This Row],[C&amp;I CLM $ Collected]]</f>
        <v>0</v>
      </c>
      <c r="E158" s="57">
        <f>Table32[[#This Row],[CLM $ Collected ]]/'1.) CLM Reference'!$B$4</f>
        <v>0</v>
      </c>
      <c r="F158" s="55">
        <f>Table32[[#This Row],[Residential Incentive Disbursements]]+Table32[[#This Row],[C&amp;I Incentive Disbursements]]</f>
        <v>27693</v>
      </c>
      <c r="G158" s="57">
        <f>Table32[[#This Row],[Incentive Disbursements]]/'1.) CLM Reference'!$B$5</f>
        <v>2.1116194865546573E-4</v>
      </c>
      <c r="H158" s="102">
        <v>0</v>
      </c>
      <c r="I158" s="57">
        <f>Table32[[#This Row],[Residential CLM $ Collected]]/'1.) CLM Reference'!$B$4</f>
        <v>0</v>
      </c>
      <c r="J158" s="58">
        <v>0</v>
      </c>
      <c r="K158" s="57">
        <f>Table32[[#This Row],[Residential Incentive Disbursements]]/'1.) CLM Reference'!$B$5</f>
        <v>0</v>
      </c>
      <c r="L158" s="102">
        <v>0</v>
      </c>
      <c r="M158" s="57">
        <f>Table32[[#This Row],[C&amp;I CLM $ Collected]]/'1.) CLM Reference'!$B$4</f>
        <v>0</v>
      </c>
      <c r="N158" s="102">
        <v>27693</v>
      </c>
      <c r="O158" s="80">
        <f>Table32[[#This Row],[C&amp;I Incentive Disbursements]]/'1.) CLM Reference'!$B$5</f>
        <v>2.1116194865546573E-4</v>
      </c>
    </row>
    <row r="159" spans="1:15" x14ac:dyDescent="0.35">
      <c r="A159" s="89" t="s">
        <v>158</v>
      </c>
      <c r="B159" s="100">
        <v>9009345100</v>
      </c>
      <c r="C159" s="89" t="s">
        <v>50</v>
      </c>
      <c r="D159" s="53">
        <f>Table32[[#This Row],[Residential CLM $ Collected]]+Table32[[#This Row],[C&amp;I CLM $ Collected]]</f>
        <v>261845.49618000002</v>
      </c>
      <c r="E159" s="57">
        <f>Table32[[#This Row],[CLM $ Collected ]]/'1.) CLM Reference'!$B$4</f>
        <v>2.4829195847189756E-3</v>
      </c>
      <c r="F159" s="55">
        <f>Table32[[#This Row],[Residential Incentive Disbursements]]+Table32[[#This Row],[C&amp;I Incentive Disbursements]]</f>
        <v>298832.82</v>
      </c>
      <c r="G159" s="57">
        <f>Table32[[#This Row],[Incentive Disbursements]]/'1.) CLM Reference'!$B$5</f>
        <v>2.2786307223272321E-3</v>
      </c>
      <c r="H159" s="102">
        <v>0</v>
      </c>
      <c r="I159" s="57">
        <f>Table32[[#This Row],[Residential CLM $ Collected]]/'1.) CLM Reference'!$B$4</f>
        <v>0</v>
      </c>
      <c r="J159" s="58">
        <v>0</v>
      </c>
      <c r="K159" s="57">
        <f>Table32[[#This Row],[Residential Incentive Disbursements]]/'1.) CLM Reference'!$B$5</f>
        <v>0</v>
      </c>
      <c r="L159" s="102">
        <v>261845.49618000002</v>
      </c>
      <c r="M159" s="57">
        <f>Table32[[#This Row],[C&amp;I CLM $ Collected]]/'1.) CLM Reference'!$B$4</f>
        <v>2.4829195847189756E-3</v>
      </c>
      <c r="N159" s="102">
        <v>298832.82</v>
      </c>
      <c r="O159" s="80">
        <f>Table32[[#This Row],[C&amp;I Incentive Disbursements]]/'1.) CLM Reference'!$B$5</f>
        <v>2.2786307223272321E-3</v>
      </c>
    </row>
    <row r="160" spans="1:15" x14ac:dyDescent="0.35">
      <c r="A160" s="89" t="s">
        <v>158</v>
      </c>
      <c r="B160" s="100">
        <v>9009345201</v>
      </c>
      <c r="C160" s="89" t="s">
        <v>50</v>
      </c>
      <c r="D160" s="53">
        <f>Table32[[#This Row],[Residential CLM $ Collected]]+Table32[[#This Row],[C&amp;I CLM $ Collected]]</f>
        <v>5.7399000000000004</v>
      </c>
      <c r="E160" s="57">
        <f>Table32[[#This Row],[CLM $ Collected ]]/'1.) CLM Reference'!$B$4</f>
        <v>5.4427936826270326E-8</v>
      </c>
      <c r="F160" s="55">
        <f>Table32[[#This Row],[Residential Incentive Disbursements]]+Table32[[#This Row],[C&amp;I Incentive Disbursements]]</f>
        <v>0</v>
      </c>
      <c r="G160" s="57">
        <f>Table32[[#This Row],[Incentive Disbursements]]/'1.) CLM Reference'!$B$5</f>
        <v>0</v>
      </c>
      <c r="H160" s="102">
        <v>0</v>
      </c>
      <c r="I160" s="57">
        <f>Table32[[#This Row],[Residential CLM $ Collected]]/'1.) CLM Reference'!$B$4</f>
        <v>0</v>
      </c>
      <c r="J160" s="58">
        <v>0</v>
      </c>
      <c r="K160" s="57">
        <f>Table32[[#This Row],[Residential Incentive Disbursements]]/'1.) CLM Reference'!$B$5</f>
        <v>0</v>
      </c>
      <c r="L160" s="102">
        <v>5.7399000000000004</v>
      </c>
      <c r="M160" s="57">
        <f>Table32[[#This Row],[C&amp;I CLM $ Collected]]/'1.) CLM Reference'!$B$4</f>
        <v>5.4427936826270326E-8</v>
      </c>
      <c r="N160" s="102">
        <v>0</v>
      </c>
      <c r="O160" s="80">
        <f>Table32[[#This Row],[C&amp;I Incentive Disbursements]]/'1.) CLM Reference'!$B$5</f>
        <v>0</v>
      </c>
    </row>
    <row r="161" spans="1:15" x14ac:dyDescent="0.35">
      <c r="A161" s="89" t="s">
        <v>158</v>
      </c>
      <c r="B161" s="100">
        <v>9009345300</v>
      </c>
      <c r="C161" s="89" t="s">
        <v>50</v>
      </c>
      <c r="D161" s="53">
        <f>Table32[[#This Row],[Residential CLM $ Collected]]+Table32[[#This Row],[C&amp;I CLM $ Collected]]</f>
        <v>5.1309300000000002</v>
      </c>
      <c r="E161" s="57">
        <f>Table32[[#This Row],[CLM $ Collected ]]/'1.) CLM Reference'!$B$4</f>
        <v>4.8653449345810061E-8</v>
      </c>
      <c r="F161" s="55">
        <f>Table32[[#This Row],[Residential Incentive Disbursements]]+Table32[[#This Row],[C&amp;I Incentive Disbursements]]</f>
        <v>0</v>
      </c>
      <c r="G161" s="57">
        <f>Table32[[#This Row],[Incentive Disbursements]]/'1.) CLM Reference'!$B$5</f>
        <v>0</v>
      </c>
      <c r="H161" s="102">
        <v>0</v>
      </c>
      <c r="I161" s="57">
        <f>Table32[[#This Row],[Residential CLM $ Collected]]/'1.) CLM Reference'!$B$4</f>
        <v>0</v>
      </c>
      <c r="J161" s="58">
        <v>0</v>
      </c>
      <c r="K161" s="57">
        <f>Table32[[#This Row],[Residential Incentive Disbursements]]/'1.) CLM Reference'!$B$5</f>
        <v>0</v>
      </c>
      <c r="L161" s="102">
        <v>5.1309300000000002</v>
      </c>
      <c r="M161" s="57">
        <f>Table32[[#This Row],[C&amp;I CLM $ Collected]]/'1.) CLM Reference'!$B$4</f>
        <v>4.8653449345810061E-8</v>
      </c>
      <c r="N161" s="102">
        <v>0</v>
      </c>
      <c r="O161" s="80">
        <f>Table32[[#This Row],[C&amp;I Incentive Disbursements]]/'1.) CLM Reference'!$B$5</f>
        <v>0</v>
      </c>
    </row>
    <row r="162" spans="1:15" x14ac:dyDescent="0.35">
      <c r="A162" s="89" t="s">
        <v>159</v>
      </c>
      <c r="B162" s="100">
        <v>9003400300</v>
      </c>
      <c r="C162" s="89" t="s">
        <v>50</v>
      </c>
      <c r="D162" s="53">
        <f>Table32[[#This Row],[Residential CLM $ Collected]]+Table32[[#This Row],[C&amp;I CLM $ Collected]]</f>
        <v>0</v>
      </c>
      <c r="E162" s="57">
        <f>Table32[[#This Row],[CLM $ Collected ]]/'1.) CLM Reference'!$B$4</f>
        <v>0</v>
      </c>
      <c r="F162" s="55">
        <f>Table32[[#This Row],[Residential Incentive Disbursements]]+Table32[[#This Row],[C&amp;I Incentive Disbursements]]</f>
        <v>81956.5</v>
      </c>
      <c r="G162" s="57">
        <f>Table32[[#This Row],[Incentive Disbursements]]/'1.) CLM Reference'!$B$5</f>
        <v>6.2492666901316858E-4</v>
      </c>
      <c r="H162" s="102">
        <v>0</v>
      </c>
      <c r="I162" s="57">
        <f>Table32[[#This Row],[Residential CLM $ Collected]]/'1.) CLM Reference'!$B$4</f>
        <v>0</v>
      </c>
      <c r="J162" s="58">
        <v>0</v>
      </c>
      <c r="K162" s="57">
        <f>Table32[[#This Row],[Residential Incentive Disbursements]]/'1.) CLM Reference'!$B$5</f>
        <v>0</v>
      </c>
      <c r="L162" s="102">
        <v>0</v>
      </c>
      <c r="M162" s="57">
        <f>Table32[[#This Row],[C&amp;I CLM $ Collected]]/'1.) CLM Reference'!$B$4</f>
        <v>0</v>
      </c>
      <c r="N162" s="102">
        <v>81956.5</v>
      </c>
      <c r="O162" s="80">
        <f>Table32[[#This Row],[C&amp;I Incentive Disbursements]]/'1.) CLM Reference'!$B$5</f>
        <v>6.2492666901316858E-4</v>
      </c>
    </row>
    <row r="163" spans="1:15" x14ac:dyDescent="0.35">
      <c r="A163" s="89" t="s">
        <v>159</v>
      </c>
      <c r="B163" s="100">
        <v>9003415300</v>
      </c>
      <c r="C163" s="89" t="s">
        <v>50</v>
      </c>
      <c r="D163" s="53">
        <f>Table32[[#This Row],[Residential CLM $ Collected]]+Table32[[#This Row],[C&amp;I CLM $ Collected]]</f>
        <v>40.259859999999996</v>
      </c>
      <c r="E163" s="57">
        <f>Table32[[#This Row],[CLM $ Collected ]]/'1.) CLM Reference'!$B$4</f>
        <v>3.8175945865162932E-7</v>
      </c>
      <c r="F163" s="55">
        <f>Table32[[#This Row],[Residential Incentive Disbursements]]+Table32[[#This Row],[C&amp;I Incentive Disbursements]]</f>
        <v>0</v>
      </c>
      <c r="G163" s="57">
        <f>Table32[[#This Row],[Incentive Disbursements]]/'1.) CLM Reference'!$B$5</f>
        <v>0</v>
      </c>
      <c r="H163" s="102">
        <v>0</v>
      </c>
      <c r="I163" s="57">
        <f>Table32[[#This Row],[Residential CLM $ Collected]]/'1.) CLM Reference'!$B$4</f>
        <v>0</v>
      </c>
      <c r="J163" s="58">
        <v>0</v>
      </c>
      <c r="K163" s="57">
        <f>Table32[[#This Row],[Residential Incentive Disbursements]]/'1.) CLM Reference'!$B$5</f>
        <v>0</v>
      </c>
      <c r="L163" s="102">
        <v>40.259859999999996</v>
      </c>
      <c r="M163" s="57">
        <f>Table32[[#This Row],[C&amp;I CLM $ Collected]]/'1.) CLM Reference'!$B$4</f>
        <v>3.8175945865162932E-7</v>
      </c>
      <c r="N163" s="102">
        <v>0</v>
      </c>
      <c r="O163" s="80">
        <f>Table32[[#This Row],[C&amp;I Incentive Disbursements]]/'1.) CLM Reference'!$B$5</f>
        <v>0</v>
      </c>
    </row>
    <row r="164" spans="1:15" x14ac:dyDescent="0.35">
      <c r="A164" s="89" t="s">
        <v>159</v>
      </c>
      <c r="B164" s="100">
        <v>9003415800</v>
      </c>
      <c r="C164" s="89" t="s">
        <v>50</v>
      </c>
      <c r="D164" s="53">
        <f>Table32[[#This Row],[Residential CLM $ Collected]]+Table32[[#This Row],[C&amp;I CLM $ Collected]]</f>
        <v>879914.79746999999</v>
      </c>
      <c r="E164" s="57">
        <f>Table32[[#This Row],[CLM $ Collected ]]/'1.) CLM Reference'!$B$4</f>
        <v>8.3436901355768579E-3</v>
      </c>
      <c r="F164" s="55">
        <f>Table32[[#This Row],[Residential Incentive Disbursements]]+Table32[[#This Row],[C&amp;I Incentive Disbursements]]</f>
        <v>1170457.8500000001</v>
      </c>
      <c r="G164" s="57">
        <f>Table32[[#This Row],[Incentive Disbursements]]/'1.) CLM Reference'!$B$5</f>
        <v>8.9248604493946775E-3</v>
      </c>
      <c r="H164" s="102">
        <v>0</v>
      </c>
      <c r="I164" s="57">
        <f>Table32[[#This Row],[Residential CLM $ Collected]]/'1.) CLM Reference'!$B$4</f>
        <v>0</v>
      </c>
      <c r="J164" s="58">
        <v>0</v>
      </c>
      <c r="K164" s="57">
        <f>Table32[[#This Row],[Residential Incentive Disbursements]]/'1.) CLM Reference'!$B$5</f>
        <v>0</v>
      </c>
      <c r="L164" s="102">
        <v>879914.79746999999</v>
      </c>
      <c r="M164" s="57">
        <f>Table32[[#This Row],[C&amp;I CLM $ Collected]]/'1.) CLM Reference'!$B$4</f>
        <v>8.3436901355768579E-3</v>
      </c>
      <c r="N164" s="102">
        <v>1170457.8500000001</v>
      </c>
      <c r="O164" s="80">
        <f>Table32[[#This Row],[C&amp;I Incentive Disbursements]]/'1.) CLM Reference'!$B$5</f>
        <v>8.9248604493946775E-3</v>
      </c>
    </row>
    <row r="165" spans="1:15" x14ac:dyDescent="0.35">
      <c r="A165" s="89" t="s">
        <v>160</v>
      </c>
      <c r="B165" s="100">
        <v>9001035100</v>
      </c>
      <c r="C165" s="89" t="s">
        <v>50</v>
      </c>
      <c r="D165" s="53">
        <f>Table32[[#This Row],[Residential CLM $ Collected]]+Table32[[#This Row],[C&amp;I CLM $ Collected]]</f>
        <v>125090.53905000001</v>
      </c>
      <c r="E165" s="57">
        <f>Table32[[#This Row],[CLM $ Collected ]]/'1.) CLM Reference'!$B$4</f>
        <v>1.1861565457547171E-3</v>
      </c>
      <c r="F165" s="55">
        <f>Table32[[#This Row],[Residential Incentive Disbursements]]+Table32[[#This Row],[C&amp;I Incentive Disbursements]]</f>
        <v>511685.03</v>
      </c>
      <c r="G165" s="57">
        <f>Table32[[#This Row],[Incentive Disbursements]]/'1.) CLM Reference'!$B$5</f>
        <v>3.9016505265818237E-3</v>
      </c>
      <c r="H165" s="102">
        <v>0</v>
      </c>
      <c r="I165" s="57">
        <f>Table32[[#This Row],[Residential CLM $ Collected]]/'1.) CLM Reference'!$B$4</f>
        <v>0</v>
      </c>
      <c r="J165" s="58">
        <v>0</v>
      </c>
      <c r="K165" s="57">
        <f>Table32[[#This Row],[Residential Incentive Disbursements]]/'1.) CLM Reference'!$B$5</f>
        <v>0</v>
      </c>
      <c r="L165" s="102">
        <v>125090.53905000001</v>
      </c>
      <c r="M165" s="57">
        <f>Table32[[#This Row],[C&amp;I CLM $ Collected]]/'1.) CLM Reference'!$B$4</f>
        <v>1.1861565457547171E-3</v>
      </c>
      <c r="N165" s="102">
        <v>511685.03</v>
      </c>
      <c r="O165" s="80">
        <f>Table32[[#This Row],[C&amp;I Incentive Disbursements]]/'1.) CLM Reference'!$B$5</f>
        <v>3.9016505265818237E-3</v>
      </c>
    </row>
    <row r="166" spans="1:15" x14ac:dyDescent="0.35">
      <c r="A166" s="89" t="s">
        <v>161</v>
      </c>
      <c r="B166" s="100">
        <v>9001210900</v>
      </c>
      <c r="C166" s="89" t="s">
        <v>50</v>
      </c>
      <c r="D166" s="53">
        <f>Table32[[#This Row],[Residential CLM $ Collected]]+Table32[[#This Row],[C&amp;I CLM $ Collected]]</f>
        <v>0</v>
      </c>
      <c r="E166" s="57">
        <f>Table32[[#This Row],[CLM $ Collected ]]/'1.) CLM Reference'!$B$4</f>
        <v>0</v>
      </c>
      <c r="F166" s="55">
        <f>Table32[[#This Row],[Residential Incentive Disbursements]]+Table32[[#This Row],[C&amp;I Incentive Disbursements]]</f>
        <v>1950</v>
      </c>
      <c r="G166" s="57">
        <f>Table32[[#This Row],[Incentive Disbursements]]/'1.) CLM Reference'!$B$5</f>
        <v>1.4868948827435026E-5</v>
      </c>
      <c r="H166" s="102">
        <v>0</v>
      </c>
      <c r="I166" s="57">
        <f>Table32[[#This Row],[Residential CLM $ Collected]]/'1.) CLM Reference'!$B$4</f>
        <v>0</v>
      </c>
      <c r="J166" s="58">
        <v>0</v>
      </c>
      <c r="K166" s="57">
        <f>Table32[[#This Row],[Residential Incentive Disbursements]]/'1.) CLM Reference'!$B$5</f>
        <v>0</v>
      </c>
      <c r="L166" s="102">
        <v>0</v>
      </c>
      <c r="M166" s="57">
        <f>Table32[[#This Row],[C&amp;I CLM $ Collected]]/'1.) CLM Reference'!$B$4</f>
        <v>0</v>
      </c>
      <c r="N166" s="102">
        <v>1950</v>
      </c>
      <c r="O166" s="80">
        <f>Table32[[#This Row],[C&amp;I Incentive Disbursements]]/'1.) CLM Reference'!$B$5</f>
        <v>1.4868948827435026E-5</v>
      </c>
    </row>
    <row r="167" spans="1:15" x14ac:dyDescent="0.35">
      <c r="A167" s="89" t="s">
        <v>161</v>
      </c>
      <c r="B167" s="100">
        <v>9001220200</v>
      </c>
      <c r="C167" s="89" t="s">
        <v>50</v>
      </c>
      <c r="D167" s="53">
        <f>Table32[[#This Row],[Residential CLM $ Collected]]+Table32[[#This Row],[C&amp;I CLM $ Collected]]</f>
        <v>126.13788</v>
      </c>
      <c r="E167" s="57">
        <f>Table32[[#This Row],[CLM $ Collected ]]/'1.) CLM Reference'!$B$4</f>
        <v>1.196087834986614E-6</v>
      </c>
      <c r="F167" s="55">
        <f>Table32[[#This Row],[Residential Incentive Disbursements]]+Table32[[#This Row],[C&amp;I Incentive Disbursements]]</f>
        <v>0</v>
      </c>
      <c r="G167" s="57">
        <f>Table32[[#This Row],[Incentive Disbursements]]/'1.) CLM Reference'!$B$5</f>
        <v>0</v>
      </c>
      <c r="H167" s="102">
        <v>0</v>
      </c>
      <c r="I167" s="57">
        <f>Table32[[#This Row],[Residential CLM $ Collected]]/'1.) CLM Reference'!$B$4</f>
        <v>0</v>
      </c>
      <c r="J167" s="58">
        <v>0</v>
      </c>
      <c r="K167" s="57">
        <f>Table32[[#This Row],[Residential Incentive Disbursements]]/'1.) CLM Reference'!$B$5</f>
        <v>0</v>
      </c>
      <c r="L167" s="102">
        <v>126.13788</v>
      </c>
      <c r="M167" s="57">
        <f>Table32[[#This Row],[C&amp;I CLM $ Collected]]/'1.) CLM Reference'!$B$4</f>
        <v>1.196087834986614E-6</v>
      </c>
      <c r="N167" s="102">
        <v>0</v>
      </c>
      <c r="O167" s="80">
        <f>Table32[[#This Row],[C&amp;I Incentive Disbursements]]/'1.) CLM Reference'!$B$5</f>
        <v>0</v>
      </c>
    </row>
    <row r="168" spans="1:15" x14ac:dyDescent="0.35">
      <c r="A168" s="89" t="s">
        <v>161</v>
      </c>
      <c r="B168" s="100">
        <v>9001220300</v>
      </c>
      <c r="C168" s="89" t="s">
        <v>50</v>
      </c>
      <c r="D168" s="53">
        <f>Table32[[#This Row],[Residential CLM $ Collected]]+Table32[[#This Row],[C&amp;I CLM $ Collected]]</f>
        <v>24910.796589999998</v>
      </c>
      <c r="E168" s="57">
        <f>Table32[[#This Row],[CLM $ Collected ]]/'1.) CLM Reference'!$B$4</f>
        <v>2.3621374293848152E-4</v>
      </c>
      <c r="F168" s="55">
        <f>Table32[[#This Row],[Residential Incentive Disbursements]]+Table32[[#This Row],[C&amp;I Incentive Disbursements]]</f>
        <v>202246.5</v>
      </c>
      <c r="G168" s="57">
        <f>Table32[[#This Row],[Incentive Disbursements]]/'1.) CLM Reference'!$B$5</f>
        <v>1.54215018411684E-3</v>
      </c>
      <c r="H168" s="102">
        <v>0</v>
      </c>
      <c r="I168" s="57">
        <f>Table32[[#This Row],[Residential CLM $ Collected]]/'1.) CLM Reference'!$B$4</f>
        <v>0</v>
      </c>
      <c r="J168" s="58">
        <v>0</v>
      </c>
      <c r="K168" s="57">
        <f>Table32[[#This Row],[Residential Incentive Disbursements]]/'1.) CLM Reference'!$B$5</f>
        <v>0</v>
      </c>
      <c r="L168" s="102">
        <v>24910.796589999998</v>
      </c>
      <c r="M168" s="57">
        <f>Table32[[#This Row],[C&amp;I CLM $ Collected]]/'1.) CLM Reference'!$B$4</f>
        <v>2.3621374293848152E-4</v>
      </c>
      <c r="N168" s="102">
        <v>202246.5</v>
      </c>
      <c r="O168" s="80">
        <f>Table32[[#This Row],[C&amp;I Incentive Disbursements]]/'1.) CLM Reference'!$B$5</f>
        <v>1.54215018411684E-3</v>
      </c>
    </row>
    <row r="169" spans="1:15" x14ac:dyDescent="0.35">
      <c r="A169" s="89" t="s">
        <v>162</v>
      </c>
      <c r="B169" s="100">
        <v>9005306100</v>
      </c>
      <c r="C169" s="89" t="s">
        <v>50</v>
      </c>
      <c r="D169" s="53">
        <f>Table32[[#This Row],[Residential CLM $ Collected]]+Table32[[#This Row],[C&amp;I CLM $ Collected]]</f>
        <v>47981.575219999999</v>
      </c>
      <c r="E169" s="57">
        <f>Table32[[#This Row],[CLM $ Collected ]]/'1.) CLM Reference'!$B$4</f>
        <v>4.549797287233397E-4</v>
      </c>
      <c r="F169" s="55">
        <f>Table32[[#This Row],[Residential Incentive Disbursements]]+Table32[[#This Row],[C&amp;I Incentive Disbursements]]</f>
        <v>184354.87</v>
      </c>
      <c r="G169" s="57">
        <f>Table32[[#This Row],[Incentive Disbursements]]/'1.) CLM Reference'!$B$5</f>
        <v>1.4057246810863777E-3</v>
      </c>
      <c r="H169" s="102">
        <v>0</v>
      </c>
      <c r="I169" s="57">
        <f>Table32[[#This Row],[Residential CLM $ Collected]]/'1.) CLM Reference'!$B$4</f>
        <v>0</v>
      </c>
      <c r="J169" s="58">
        <v>0</v>
      </c>
      <c r="K169" s="57">
        <f>Table32[[#This Row],[Residential Incentive Disbursements]]/'1.) CLM Reference'!$B$5</f>
        <v>0</v>
      </c>
      <c r="L169" s="102">
        <v>47981.575219999999</v>
      </c>
      <c r="M169" s="57">
        <f>Table32[[#This Row],[C&amp;I CLM $ Collected]]/'1.) CLM Reference'!$B$4</f>
        <v>4.549797287233397E-4</v>
      </c>
      <c r="N169" s="102">
        <v>184354.87</v>
      </c>
      <c r="O169" s="80">
        <f>Table32[[#This Row],[C&amp;I Incentive Disbursements]]/'1.) CLM Reference'!$B$5</f>
        <v>1.4057246810863777E-3</v>
      </c>
    </row>
    <row r="170" spans="1:15" x14ac:dyDescent="0.35">
      <c r="A170" s="89" t="s">
        <v>163</v>
      </c>
      <c r="B170" s="100">
        <v>9011690300</v>
      </c>
      <c r="C170" s="89" t="s">
        <v>50</v>
      </c>
      <c r="D170" s="53">
        <f>Table32[[#This Row],[Residential CLM $ Collected]]+Table32[[#This Row],[C&amp;I CLM $ Collected]]</f>
        <v>0</v>
      </c>
      <c r="E170" s="57">
        <f>Table32[[#This Row],[CLM $ Collected ]]/'1.) CLM Reference'!$B$4</f>
        <v>0</v>
      </c>
      <c r="F170" s="55">
        <f>Table32[[#This Row],[Residential Incentive Disbursements]]+Table32[[#This Row],[C&amp;I Incentive Disbursements]]</f>
        <v>27796.799999999999</v>
      </c>
      <c r="G170" s="57">
        <f>Table32[[#This Row],[Incentive Disbursements]]/'1.) CLM Reference'!$B$5</f>
        <v>2.1195343423920302E-4</v>
      </c>
      <c r="H170" s="102">
        <v>0</v>
      </c>
      <c r="I170" s="57">
        <f>Table32[[#This Row],[Residential CLM $ Collected]]/'1.) CLM Reference'!$B$4</f>
        <v>0</v>
      </c>
      <c r="J170" s="58">
        <v>0</v>
      </c>
      <c r="K170" s="57">
        <f>Table32[[#This Row],[Residential Incentive Disbursements]]/'1.) CLM Reference'!$B$5</f>
        <v>0</v>
      </c>
      <c r="L170" s="102">
        <v>0</v>
      </c>
      <c r="M170" s="57">
        <f>Table32[[#This Row],[C&amp;I CLM $ Collected]]/'1.) CLM Reference'!$B$4</f>
        <v>0</v>
      </c>
      <c r="N170" s="102">
        <v>27796.799999999999</v>
      </c>
      <c r="O170" s="80">
        <f>Table32[[#This Row],[C&amp;I Incentive Disbursements]]/'1.) CLM Reference'!$B$5</f>
        <v>2.1195343423920302E-4</v>
      </c>
    </row>
    <row r="171" spans="1:15" x14ac:dyDescent="0.35">
      <c r="A171" s="89" t="s">
        <v>163</v>
      </c>
      <c r="B171" s="100">
        <v>9011690500</v>
      </c>
      <c r="C171" s="89" t="s">
        <v>56</v>
      </c>
      <c r="D171" s="53">
        <f>Table32[[#This Row],[Residential CLM $ Collected]]+Table32[[#This Row],[C&amp;I CLM $ Collected]]</f>
        <v>27.11056</v>
      </c>
      <c r="E171" s="57">
        <f>Table32[[#This Row],[CLM $ Collected ]]/'1.) CLM Reference'!$B$4</f>
        <v>2.5707274464795745E-7</v>
      </c>
      <c r="F171" s="55">
        <f>Table32[[#This Row],[Residential Incentive Disbursements]]+Table32[[#This Row],[C&amp;I Incentive Disbursements]]</f>
        <v>0</v>
      </c>
      <c r="G171" s="57">
        <f>Table32[[#This Row],[Incentive Disbursements]]/'1.) CLM Reference'!$B$5</f>
        <v>0</v>
      </c>
      <c r="H171" s="102">
        <v>0</v>
      </c>
      <c r="I171" s="57">
        <f>Table32[[#This Row],[Residential CLM $ Collected]]/'1.) CLM Reference'!$B$4</f>
        <v>0</v>
      </c>
      <c r="J171" s="58">
        <v>0</v>
      </c>
      <c r="K171" s="57">
        <f>Table32[[#This Row],[Residential Incentive Disbursements]]/'1.) CLM Reference'!$B$5</f>
        <v>0</v>
      </c>
      <c r="L171" s="102">
        <v>27.11056</v>
      </c>
      <c r="M171" s="57">
        <f>Table32[[#This Row],[C&amp;I CLM $ Collected]]/'1.) CLM Reference'!$B$4</f>
        <v>2.5707274464795745E-7</v>
      </c>
      <c r="N171" s="102">
        <v>0</v>
      </c>
      <c r="O171" s="80">
        <f>Table32[[#This Row],[C&amp;I Incentive Disbursements]]/'1.) CLM Reference'!$B$5</f>
        <v>0</v>
      </c>
    </row>
    <row r="172" spans="1:15" x14ac:dyDescent="0.35">
      <c r="A172" s="89" t="s">
        <v>163</v>
      </c>
      <c r="B172" s="100">
        <v>9011690900</v>
      </c>
      <c r="C172" s="89" t="s">
        <v>50</v>
      </c>
      <c r="D172" s="53">
        <f>Table32[[#This Row],[Residential CLM $ Collected]]+Table32[[#This Row],[C&amp;I CLM $ Collected]]</f>
        <v>429961.65836</v>
      </c>
      <c r="E172" s="57">
        <f>Table32[[#This Row],[CLM $ Collected ]]/'1.) CLM Reference'!$B$4</f>
        <v>4.0770616176129381E-3</v>
      </c>
      <c r="F172" s="55">
        <f>Table32[[#This Row],[Residential Incentive Disbursements]]+Table32[[#This Row],[C&amp;I Incentive Disbursements]]</f>
        <v>197868.79999999999</v>
      </c>
      <c r="G172" s="57">
        <f>Table32[[#This Row],[Incentive Disbursements]]/'1.) CLM Reference'!$B$5</f>
        <v>1.5087697752543465E-3</v>
      </c>
      <c r="H172" s="102">
        <v>0</v>
      </c>
      <c r="I172" s="57">
        <f>Table32[[#This Row],[Residential CLM $ Collected]]/'1.) CLM Reference'!$B$4</f>
        <v>0</v>
      </c>
      <c r="J172" s="58">
        <v>0</v>
      </c>
      <c r="K172" s="57">
        <f>Table32[[#This Row],[Residential Incentive Disbursements]]/'1.) CLM Reference'!$B$5</f>
        <v>0</v>
      </c>
      <c r="L172" s="102">
        <v>429961.65836</v>
      </c>
      <c r="M172" s="57">
        <f>Table32[[#This Row],[C&amp;I CLM $ Collected]]/'1.) CLM Reference'!$B$4</f>
        <v>4.0770616176129381E-3</v>
      </c>
      <c r="N172" s="102">
        <v>197868.79999999999</v>
      </c>
      <c r="O172" s="80">
        <f>Table32[[#This Row],[C&amp;I Incentive Disbursements]]/'1.) CLM Reference'!$B$5</f>
        <v>1.5087697752543465E-3</v>
      </c>
    </row>
    <row r="173" spans="1:15" x14ac:dyDescent="0.35">
      <c r="A173" s="89" t="s">
        <v>164</v>
      </c>
      <c r="B173" s="100">
        <v>9005253100</v>
      </c>
      <c r="C173" s="89" t="s">
        <v>50</v>
      </c>
      <c r="D173" s="53">
        <f>Table32[[#This Row],[Residential CLM $ Collected]]+Table32[[#This Row],[C&amp;I CLM $ Collected]]</f>
        <v>6.9827500000000002</v>
      </c>
      <c r="E173" s="57">
        <f>Table32[[#This Row],[CLM $ Collected ]]/'1.) CLM Reference'!$B$4</f>
        <v>6.6213117976556924E-8</v>
      </c>
      <c r="F173" s="55">
        <f>Table32[[#This Row],[Residential Incentive Disbursements]]+Table32[[#This Row],[C&amp;I Incentive Disbursements]]</f>
        <v>66346.350000000006</v>
      </c>
      <c r="G173" s="57">
        <f>Table32[[#This Row],[Incentive Disbursements]]/'1.) CLM Reference'!$B$5</f>
        <v>5.0589768360876611E-4</v>
      </c>
      <c r="H173" s="102">
        <v>0</v>
      </c>
      <c r="I173" s="57">
        <f>Table32[[#This Row],[Residential CLM $ Collected]]/'1.) CLM Reference'!$B$4</f>
        <v>0</v>
      </c>
      <c r="J173" s="58">
        <v>0</v>
      </c>
      <c r="K173" s="57">
        <f>Table32[[#This Row],[Residential Incentive Disbursements]]/'1.) CLM Reference'!$B$5</f>
        <v>0</v>
      </c>
      <c r="L173" s="102">
        <v>6.9827500000000002</v>
      </c>
      <c r="M173" s="57">
        <f>Table32[[#This Row],[C&amp;I CLM $ Collected]]/'1.) CLM Reference'!$B$4</f>
        <v>6.6213117976556924E-8</v>
      </c>
      <c r="N173" s="102">
        <v>66346.350000000006</v>
      </c>
      <c r="O173" s="80">
        <f>Table32[[#This Row],[C&amp;I Incentive Disbursements]]/'1.) CLM Reference'!$B$5</f>
        <v>5.0589768360876611E-4</v>
      </c>
    </row>
    <row r="174" spans="1:15" x14ac:dyDescent="0.35">
      <c r="A174" s="89" t="s">
        <v>164</v>
      </c>
      <c r="B174" s="100">
        <v>9005253400</v>
      </c>
      <c r="C174" s="89" t="s">
        <v>50</v>
      </c>
      <c r="D174" s="53">
        <f>Table32[[#This Row],[Residential CLM $ Collected]]+Table32[[#This Row],[C&amp;I CLM $ Collected]]</f>
        <v>183962.46576000002</v>
      </c>
      <c r="E174" s="57">
        <f>Table32[[#This Row],[CLM $ Collected ]]/'1.) CLM Reference'!$B$4</f>
        <v>1.7444027709176463E-3</v>
      </c>
      <c r="F174" s="55">
        <f>Table32[[#This Row],[Residential Incentive Disbursements]]+Table32[[#This Row],[C&amp;I Incentive Disbursements]]</f>
        <v>526689.94999999995</v>
      </c>
      <c r="G174" s="57">
        <f>Table32[[#This Row],[Incentive Disbursements]]/'1.) CLM Reference'!$B$5</f>
        <v>4.0160645715252878E-3</v>
      </c>
      <c r="H174" s="102">
        <v>0</v>
      </c>
      <c r="I174" s="57">
        <f>Table32[[#This Row],[Residential CLM $ Collected]]/'1.) CLM Reference'!$B$4</f>
        <v>0</v>
      </c>
      <c r="J174" s="58">
        <v>0</v>
      </c>
      <c r="K174" s="57">
        <f>Table32[[#This Row],[Residential Incentive Disbursements]]/'1.) CLM Reference'!$B$5</f>
        <v>0</v>
      </c>
      <c r="L174" s="102">
        <v>183962.46576000002</v>
      </c>
      <c r="M174" s="57">
        <f>Table32[[#This Row],[C&amp;I CLM $ Collected]]/'1.) CLM Reference'!$B$4</f>
        <v>1.7444027709176463E-3</v>
      </c>
      <c r="N174" s="102">
        <v>526689.94999999995</v>
      </c>
      <c r="O174" s="80">
        <f>Table32[[#This Row],[C&amp;I Incentive Disbursements]]/'1.) CLM Reference'!$B$5</f>
        <v>4.0160645715252878E-3</v>
      </c>
    </row>
    <row r="175" spans="1:15" x14ac:dyDescent="0.35">
      <c r="A175" s="89" t="s">
        <v>165</v>
      </c>
      <c r="B175" s="100">
        <v>9003400100</v>
      </c>
      <c r="C175" s="89" t="s">
        <v>50</v>
      </c>
      <c r="D175" s="53">
        <f>Table32[[#This Row],[Residential CLM $ Collected]]+Table32[[#This Row],[C&amp;I CLM $ Collected]]</f>
        <v>0</v>
      </c>
      <c r="E175" s="57">
        <f>Table32[[#This Row],[CLM $ Collected ]]/'1.) CLM Reference'!$B$4</f>
        <v>0</v>
      </c>
      <c r="F175" s="55">
        <f>Table32[[#This Row],[Residential Incentive Disbursements]]+Table32[[#This Row],[C&amp;I Incentive Disbursements]]</f>
        <v>295514.48</v>
      </c>
      <c r="G175" s="57">
        <f>Table32[[#This Row],[Incentive Disbursements]]/'1.) CLM Reference'!$B$5</f>
        <v>2.2533280414800366E-3</v>
      </c>
      <c r="H175" s="102">
        <v>0</v>
      </c>
      <c r="I175" s="57">
        <f>Table32[[#This Row],[Residential CLM $ Collected]]/'1.) CLM Reference'!$B$4</f>
        <v>0</v>
      </c>
      <c r="J175" s="58">
        <v>0</v>
      </c>
      <c r="K175" s="57">
        <f>Table32[[#This Row],[Residential Incentive Disbursements]]/'1.) CLM Reference'!$B$5</f>
        <v>0</v>
      </c>
      <c r="L175" s="102">
        <v>0</v>
      </c>
      <c r="M175" s="57">
        <f>Table32[[#This Row],[C&amp;I CLM $ Collected]]/'1.) CLM Reference'!$B$4</f>
        <v>0</v>
      </c>
      <c r="N175" s="102">
        <v>295514.48</v>
      </c>
      <c r="O175" s="80">
        <f>Table32[[#This Row],[C&amp;I Incentive Disbursements]]/'1.) CLM Reference'!$B$5</f>
        <v>2.2533280414800366E-3</v>
      </c>
    </row>
    <row r="176" spans="1:15" x14ac:dyDescent="0.35">
      <c r="A176" s="89" t="s">
        <v>165</v>
      </c>
      <c r="B176" s="100">
        <v>9003494201</v>
      </c>
      <c r="C176" s="89" t="s">
        <v>50</v>
      </c>
      <c r="D176" s="53">
        <f>Table32[[#This Row],[Residential CLM $ Collected]]+Table32[[#This Row],[C&amp;I CLM $ Collected]]</f>
        <v>2401.31817</v>
      </c>
      <c r="E176" s="57">
        <f>Table32[[#This Row],[CLM $ Collected ]]/'1.) CLM Reference'!$B$4</f>
        <v>2.2770221372590995E-5</v>
      </c>
      <c r="F176" s="55">
        <f>Table32[[#This Row],[Residential Incentive Disbursements]]+Table32[[#This Row],[C&amp;I Incentive Disbursements]]</f>
        <v>0</v>
      </c>
      <c r="G176" s="57">
        <f>Table32[[#This Row],[Incentive Disbursements]]/'1.) CLM Reference'!$B$5</f>
        <v>0</v>
      </c>
      <c r="H176" s="102">
        <v>0</v>
      </c>
      <c r="I176" s="57">
        <f>Table32[[#This Row],[Residential CLM $ Collected]]/'1.) CLM Reference'!$B$4</f>
        <v>0</v>
      </c>
      <c r="J176" s="58">
        <v>0</v>
      </c>
      <c r="K176" s="57">
        <f>Table32[[#This Row],[Residential Incentive Disbursements]]/'1.) CLM Reference'!$B$5</f>
        <v>0</v>
      </c>
      <c r="L176" s="102">
        <v>2401.31817</v>
      </c>
      <c r="M176" s="57">
        <f>Table32[[#This Row],[C&amp;I CLM $ Collected]]/'1.) CLM Reference'!$B$4</f>
        <v>2.2770221372590995E-5</v>
      </c>
      <c r="N176" s="102">
        <v>0</v>
      </c>
      <c r="O176" s="80">
        <f>Table32[[#This Row],[C&amp;I Incentive Disbursements]]/'1.) CLM Reference'!$B$5</f>
        <v>0</v>
      </c>
    </row>
    <row r="177" spans="1:15" x14ac:dyDescent="0.35">
      <c r="A177" s="89" t="s">
        <v>165</v>
      </c>
      <c r="B177" s="100">
        <v>9003494400</v>
      </c>
      <c r="C177" s="89" t="s">
        <v>50</v>
      </c>
      <c r="D177" s="53">
        <f>Table32[[#This Row],[Residential CLM $ Collected]]+Table32[[#This Row],[C&amp;I CLM $ Collected]]</f>
        <v>624886.51055999997</v>
      </c>
      <c r="E177" s="57">
        <f>Table32[[#This Row],[CLM $ Collected ]]/'1.) CLM Reference'!$B$4</f>
        <v>5.9254139480388471E-3</v>
      </c>
      <c r="F177" s="55">
        <f>Table32[[#This Row],[Residential Incentive Disbursements]]+Table32[[#This Row],[C&amp;I Incentive Disbursements]]</f>
        <v>251982.24</v>
      </c>
      <c r="G177" s="57">
        <f>Table32[[#This Row],[Incentive Disbursements]]/'1.) CLM Reference'!$B$5</f>
        <v>1.9213902728115134E-3</v>
      </c>
      <c r="H177" s="102">
        <v>0</v>
      </c>
      <c r="I177" s="57">
        <f>Table32[[#This Row],[Residential CLM $ Collected]]/'1.) CLM Reference'!$B$4</f>
        <v>0</v>
      </c>
      <c r="J177" s="58">
        <v>0</v>
      </c>
      <c r="K177" s="57">
        <f>Table32[[#This Row],[Residential Incentive Disbursements]]/'1.) CLM Reference'!$B$5</f>
        <v>0</v>
      </c>
      <c r="L177" s="102">
        <v>624886.51055999997</v>
      </c>
      <c r="M177" s="57">
        <f>Table32[[#This Row],[C&amp;I CLM $ Collected]]/'1.) CLM Reference'!$B$4</f>
        <v>5.9254139480388471E-3</v>
      </c>
      <c r="N177" s="102">
        <v>251982.24</v>
      </c>
      <c r="O177" s="80">
        <f>Table32[[#This Row],[C&amp;I Incentive Disbursements]]/'1.) CLM Reference'!$B$5</f>
        <v>1.9213902728115134E-3</v>
      </c>
    </row>
    <row r="178" spans="1:15" x14ac:dyDescent="0.35">
      <c r="A178" s="89" t="s">
        <v>166</v>
      </c>
      <c r="B178" s="100">
        <v>9001100100</v>
      </c>
      <c r="C178" s="89" t="s">
        <v>50</v>
      </c>
      <c r="D178" s="53">
        <f>Table32[[#This Row],[Residential CLM $ Collected]]+Table32[[#This Row],[C&amp;I CLM $ Collected]]</f>
        <v>0</v>
      </c>
      <c r="E178" s="57">
        <f>Table32[[#This Row],[CLM $ Collected ]]/'1.) CLM Reference'!$B$4</f>
        <v>0</v>
      </c>
      <c r="F178" s="55">
        <f>Table32[[#This Row],[Residential Incentive Disbursements]]+Table32[[#This Row],[C&amp;I Incentive Disbursements]]</f>
        <v>28070</v>
      </c>
      <c r="G178" s="57">
        <f>Table32[[#This Row],[Incentive Disbursements]]/'1.) CLM Reference'!$B$5</f>
        <v>2.1403661209543651E-4</v>
      </c>
      <c r="H178" s="102">
        <v>0</v>
      </c>
      <c r="I178" s="57">
        <f>Table32[[#This Row],[Residential CLM $ Collected]]/'1.) CLM Reference'!$B$4</f>
        <v>0</v>
      </c>
      <c r="J178" s="58">
        <v>0</v>
      </c>
      <c r="K178" s="57">
        <f>Table32[[#This Row],[Residential Incentive Disbursements]]/'1.) CLM Reference'!$B$5</f>
        <v>0</v>
      </c>
      <c r="L178" s="102">
        <v>0</v>
      </c>
      <c r="M178" s="57">
        <f>Table32[[#This Row],[C&amp;I CLM $ Collected]]/'1.) CLM Reference'!$B$4</f>
        <v>0</v>
      </c>
      <c r="N178" s="102">
        <v>28070</v>
      </c>
      <c r="O178" s="80">
        <f>Table32[[#This Row],[C&amp;I Incentive Disbursements]]/'1.) CLM Reference'!$B$5</f>
        <v>2.1403661209543651E-4</v>
      </c>
    </row>
    <row r="179" spans="1:15" x14ac:dyDescent="0.35">
      <c r="A179" s="89" t="s">
        <v>166</v>
      </c>
      <c r="B179" s="100">
        <v>9001230200</v>
      </c>
      <c r="C179" s="89" t="s">
        <v>50</v>
      </c>
      <c r="D179" s="53">
        <f>Table32[[#This Row],[Residential CLM $ Collected]]+Table32[[#This Row],[C&amp;I CLM $ Collected]]</f>
        <v>222780.57788999999</v>
      </c>
      <c r="E179" s="57">
        <f>Table32[[#This Row],[CLM $ Collected ]]/'1.) CLM Reference'!$B$4</f>
        <v>2.1124910224075183E-3</v>
      </c>
      <c r="F179" s="55">
        <f>Table32[[#This Row],[Residential Incentive Disbursements]]+Table32[[#This Row],[C&amp;I Incentive Disbursements]]</f>
        <v>68379.63</v>
      </c>
      <c r="G179" s="57">
        <f>Table32[[#This Row],[Incentive Disbursements]]/'1.) CLM Reference'!$B$5</f>
        <v>5.2140165092766204E-4</v>
      </c>
      <c r="H179" s="102">
        <v>0</v>
      </c>
      <c r="I179" s="57">
        <f>Table32[[#This Row],[Residential CLM $ Collected]]/'1.) CLM Reference'!$B$4</f>
        <v>0</v>
      </c>
      <c r="J179" s="58">
        <v>0</v>
      </c>
      <c r="K179" s="57">
        <f>Table32[[#This Row],[Residential Incentive Disbursements]]/'1.) CLM Reference'!$B$5</f>
        <v>0</v>
      </c>
      <c r="L179" s="102">
        <v>222780.57788999999</v>
      </c>
      <c r="M179" s="57">
        <f>Table32[[#This Row],[C&amp;I CLM $ Collected]]/'1.) CLM Reference'!$B$4</f>
        <v>2.1124910224075183E-3</v>
      </c>
      <c r="N179" s="102">
        <v>68379.63</v>
      </c>
      <c r="O179" s="80">
        <f>Table32[[#This Row],[C&amp;I Incentive Disbursements]]/'1.) CLM Reference'!$B$5</f>
        <v>5.2140165092766204E-4</v>
      </c>
    </row>
    <row r="180" spans="1:15" x14ac:dyDescent="0.35">
      <c r="A180" s="89" t="s">
        <v>167</v>
      </c>
      <c r="B180" s="100">
        <v>9005425600</v>
      </c>
      <c r="C180" s="89" t="s">
        <v>50</v>
      </c>
      <c r="D180" s="53">
        <f>Table32[[#This Row],[Residential CLM $ Collected]]+Table32[[#This Row],[C&amp;I CLM $ Collected]]</f>
        <v>797.44277</v>
      </c>
      <c r="E180" s="57">
        <f>Table32[[#This Row],[CLM $ Collected ]]/'1.) CLM Reference'!$B$4</f>
        <v>7.5616586888492852E-6</v>
      </c>
      <c r="F180" s="55">
        <f>Table32[[#This Row],[Residential Incentive Disbursements]]+Table32[[#This Row],[C&amp;I Incentive Disbursements]]</f>
        <v>2216.44</v>
      </c>
      <c r="G180" s="57">
        <f>Table32[[#This Row],[Incentive Disbursements]]/'1.) CLM Reference'!$B$5</f>
        <v>1.6900580994400045E-5</v>
      </c>
      <c r="H180" s="102">
        <v>0</v>
      </c>
      <c r="I180" s="57">
        <f>Table32[[#This Row],[Residential CLM $ Collected]]/'1.) CLM Reference'!$B$4</f>
        <v>0</v>
      </c>
      <c r="J180" s="58">
        <v>0</v>
      </c>
      <c r="K180" s="57">
        <f>Table32[[#This Row],[Residential Incentive Disbursements]]/'1.) CLM Reference'!$B$5</f>
        <v>0</v>
      </c>
      <c r="L180" s="102">
        <v>797.44277</v>
      </c>
      <c r="M180" s="57">
        <f>Table32[[#This Row],[C&amp;I CLM $ Collected]]/'1.) CLM Reference'!$B$4</f>
        <v>7.5616586888492852E-6</v>
      </c>
      <c r="N180" s="102">
        <v>2216.44</v>
      </c>
      <c r="O180" s="80">
        <f>Table32[[#This Row],[C&amp;I Incentive Disbursements]]/'1.) CLM Reference'!$B$5</f>
        <v>1.6900580994400045E-5</v>
      </c>
    </row>
    <row r="181" spans="1:15" x14ac:dyDescent="0.35">
      <c r="A181" s="92" t="s">
        <v>168</v>
      </c>
      <c r="B181" s="100">
        <v>9005260200</v>
      </c>
      <c r="C181" s="89" t="s">
        <v>50</v>
      </c>
      <c r="D181" s="53">
        <f>Table32[[#This Row],[Residential CLM $ Collected]]+Table32[[#This Row],[C&amp;I CLM $ Collected]]</f>
        <v>287522.37543999997</v>
      </c>
      <c r="E181" s="57">
        <f>Table32[[#This Row],[CLM $ Collected ]]/'1.) CLM Reference'!$B$4</f>
        <v>2.7263976178308847E-3</v>
      </c>
      <c r="F181" s="55">
        <f>Table32[[#This Row],[Residential Incentive Disbursements]]+Table32[[#This Row],[C&amp;I Incentive Disbursements]]</f>
        <v>6583.99</v>
      </c>
      <c r="G181" s="57">
        <f>Table32[[#This Row],[Incentive Disbursements]]/'1.) CLM Reference'!$B$5</f>
        <v>5.0203595071971246E-5</v>
      </c>
      <c r="H181" s="102">
        <v>3551.424</v>
      </c>
      <c r="I181" s="57">
        <f>Table32[[#This Row],[Residential CLM $ Collected]]/'1.) CLM Reference'!$B$4</f>
        <v>3.3675966674558833E-5</v>
      </c>
      <c r="J181" s="58">
        <v>0</v>
      </c>
      <c r="K181" s="57">
        <f>Table32[[#This Row],[Residential Incentive Disbursements]]/'1.) CLM Reference'!$B$5</f>
        <v>0</v>
      </c>
      <c r="L181" s="102">
        <v>283970.95143999998</v>
      </c>
      <c r="M181" s="57">
        <f>Table32[[#This Row],[C&amp;I CLM $ Collected]]/'1.) CLM Reference'!$B$4</f>
        <v>2.6927216511563258E-3</v>
      </c>
      <c r="N181" s="102">
        <v>6583.99</v>
      </c>
      <c r="O181" s="80">
        <f>Table32[[#This Row],[C&amp;I Incentive Disbursements]]/'1.) CLM Reference'!$B$5</f>
        <v>5.0203595071971246E-5</v>
      </c>
    </row>
    <row r="182" spans="1:15" x14ac:dyDescent="0.35">
      <c r="A182" s="89" t="s">
        <v>169</v>
      </c>
      <c r="B182" s="100">
        <v>9011707100</v>
      </c>
      <c r="C182" s="89" t="s">
        <v>50</v>
      </c>
      <c r="D182" s="53">
        <f>Table32[[#This Row],[Residential CLM $ Collected]]+Table32[[#This Row],[C&amp;I CLM $ Collected]]</f>
        <v>36340.58367</v>
      </c>
      <c r="E182" s="57">
        <f>Table32[[#This Row],[CLM $ Collected ]]/'1.) CLM Reference'!$B$4</f>
        <v>3.445953748707383E-4</v>
      </c>
      <c r="F182" s="55">
        <f>Table32[[#This Row],[Residential Incentive Disbursements]]+Table32[[#This Row],[C&amp;I Incentive Disbursements]]</f>
        <v>30635</v>
      </c>
      <c r="G182" s="57">
        <f>Table32[[#This Row],[Incentive Disbursements]]/'1.) CLM Reference'!$B$5</f>
        <v>2.3359499862998564E-4</v>
      </c>
      <c r="H182" s="102">
        <v>0</v>
      </c>
      <c r="I182" s="57">
        <f>Table32[[#This Row],[Residential CLM $ Collected]]/'1.) CLM Reference'!$B$4</f>
        <v>0</v>
      </c>
      <c r="J182" s="58">
        <v>0</v>
      </c>
      <c r="K182" s="57">
        <f>Table32[[#This Row],[Residential Incentive Disbursements]]/'1.) CLM Reference'!$B$5</f>
        <v>0</v>
      </c>
      <c r="L182" s="102">
        <v>36340.58367</v>
      </c>
      <c r="M182" s="57">
        <f>Table32[[#This Row],[C&amp;I CLM $ Collected]]/'1.) CLM Reference'!$B$4</f>
        <v>3.445953748707383E-4</v>
      </c>
      <c r="N182" s="102">
        <v>30635</v>
      </c>
      <c r="O182" s="80">
        <f>Table32[[#This Row],[C&amp;I Incentive Disbursements]]/'1.) CLM Reference'!$B$5</f>
        <v>2.3359499862998564E-4</v>
      </c>
    </row>
    <row r="183" spans="1:15" x14ac:dyDescent="0.35">
      <c r="A183" s="89" t="s">
        <v>170</v>
      </c>
      <c r="B183" s="100">
        <v>9001035300</v>
      </c>
      <c r="C183" s="89" t="s">
        <v>50</v>
      </c>
      <c r="D183" s="53">
        <f>Table32[[#This Row],[Residential CLM $ Collected]]+Table32[[#This Row],[C&amp;I CLM $ Collected]]</f>
        <v>0</v>
      </c>
      <c r="E183" s="57">
        <f>Table32[[#This Row],[CLM $ Collected ]]/'1.) CLM Reference'!$B$4</f>
        <v>0</v>
      </c>
      <c r="F183" s="55">
        <f>Table32[[#This Row],[Residential Incentive Disbursements]]+Table32[[#This Row],[C&amp;I Incentive Disbursements]]</f>
        <v>157789.45000000001</v>
      </c>
      <c r="G183" s="57">
        <f>Table32[[#This Row],[Incentive Disbursements]]/'1.) CLM Reference'!$B$5</f>
        <v>1.2031606449021117E-3</v>
      </c>
      <c r="H183" s="102">
        <v>0</v>
      </c>
      <c r="I183" s="57">
        <f>Table32[[#This Row],[Residential CLM $ Collected]]/'1.) CLM Reference'!$B$4</f>
        <v>0</v>
      </c>
      <c r="J183" s="58">
        <v>0</v>
      </c>
      <c r="K183" s="57">
        <f>Table32[[#This Row],[Residential Incentive Disbursements]]/'1.) CLM Reference'!$B$5</f>
        <v>0</v>
      </c>
      <c r="L183" s="102">
        <v>0</v>
      </c>
      <c r="M183" s="57">
        <f>Table32[[#This Row],[C&amp;I CLM $ Collected]]/'1.) CLM Reference'!$B$4</f>
        <v>0</v>
      </c>
      <c r="N183" s="102">
        <v>157789.45000000001</v>
      </c>
      <c r="O183" s="80">
        <f>Table32[[#This Row],[C&amp;I Incentive Disbursements]]/'1.) CLM Reference'!$B$5</f>
        <v>1.2031606449021117E-3</v>
      </c>
    </row>
    <row r="184" spans="1:15" x14ac:dyDescent="0.35">
      <c r="A184" s="89" t="s">
        <v>170</v>
      </c>
      <c r="B184" s="100">
        <v>9001043000</v>
      </c>
      <c r="C184" s="89" t="s">
        <v>50</v>
      </c>
      <c r="D184" s="53">
        <f>Table32[[#This Row],[Residential CLM $ Collected]]+Table32[[#This Row],[C&amp;I CLM $ Collected]]</f>
        <v>0.73352000000000006</v>
      </c>
      <c r="E184" s="57">
        <f>Table32[[#This Row],[CLM $ Collected ]]/'1.) CLM Reference'!$B$4</f>
        <v>6.9555184272906859E-9</v>
      </c>
      <c r="F184" s="55">
        <f>Table32[[#This Row],[Residential Incentive Disbursements]]+Table32[[#This Row],[C&amp;I Incentive Disbursements]]</f>
        <v>0</v>
      </c>
      <c r="G184" s="57">
        <f>Table32[[#This Row],[Incentive Disbursements]]/'1.) CLM Reference'!$B$5</f>
        <v>0</v>
      </c>
      <c r="H184" s="102">
        <v>0</v>
      </c>
      <c r="I184" s="57">
        <f>Table32[[#This Row],[Residential CLM $ Collected]]/'1.) CLM Reference'!$B$4</f>
        <v>0</v>
      </c>
      <c r="J184" s="58">
        <v>0</v>
      </c>
      <c r="K184" s="57">
        <f>Table32[[#This Row],[Residential Incentive Disbursements]]/'1.) CLM Reference'!$B$5</f>
        <v>0</v>
      </c>
      <c r="L184" s="102">
        <v>0.73352000000000006</v>
      </c>
      <c r="M184" s="57">
        <f>Table32[[#This Row],[C&amp;I CLM $ Collected]]/'1.) CLM Reference'!$B$4</f>
        <v>6.9555184272906859E-9</v>
      </c>
      <c r="N184" s="102">
        <v>0</v>
      </c>
      <c r="O184" s="80">
        <f>Table32[[#This Row],[C&amp;I Incentive Disbursements]]/'1.) CLM Reference'!$B$5</f>
        <v>0</v>
      </c>
    </row>
    <row r="185" spans="1:15" x14ac:dyDescent="0.35">
      <c r="A185" s="89" t="s">
        <v>170</v>
      </c>
      <c r="B185" s="100">
        <v>9001043500</v>
      </c>
      <c r="C185" s="89" t="s">
        <v>50</v>
      </c>
      <c r="D185" s="53">
        <f>Table32[[#This Row],[Residential CLM $ Collected]]+Table32[[#This Row],[C&amp;I CLM $ Collected]]</f>
        <v>6.9917600000000002</v>
      </c>
      <c r="E185" s="57">
        <f>Table32[[#This Row],[CLM $ Collected ]]/'1.) CLM Reference'!$B$4</f>
        <v>6.6298554257817004E-8</v>
      </c>
      <c r="F185" s="55">
        <f>Table32[[#This Row],[Residential Incentive Disbursements]]+Table32[[#This Row],[C&amp;I Incentive Disbursements]]</f>
        <v>0</v>
      </c>
      <c r="G185" s="57">
        <f>Table32[[#This Row],[Incentive Disbursements]]/'1.) CLM Reference'!$B$5</f>
        <v>0</v>
      </c>
      <c r="H185" s="102">
        <v>0</v>
      </c>
      <c r="I185" s="57">
        <f>Table32[[#This Row],[Residential CLM $ Collected]]/'1.) CLM Reference'!$B$4</f>
        <v>0</v>
      </c>
      <c r="J185" s="58">
        <v>0</v>
      </c>
      <c r="K185" s="57">
        <f>Table32[[#This Row],[Residential Incentive Disbursements]]/'1.) CLM Reference'!$B$5</f>
        <v>0</v>
      </c>
      <c r="L185" s="102">
        <v>6.9917600000000002</v>
      </c>
      <c r="M185" s="57">
        <f>Table32[[#This Row],[C&amp;I CLM $ Collected]]/'1.) CLM Reference'!$B$4</f>
        <v>6.6298554257817004E-8</v>
      </c>
      <c r="N185" s="102">
        <v>0</v>
      </c>
      <c r="O185" s="80">
        <f>Table32[[#This Row],[C&amp;I Incentive Disbursements]]/'1.) CLM Reference'!$B$5</f>
        <v>0</v>
      </c>
    </row>
    <row r="186" spans="1:15" x14ac:dyDescent="0.35">
      <c r="A186" s="89" t="s">
        <v>170</v>
      </c>
      <c r="B186" s="100">
        <v>9001043600</v>
      </c>
      <c r="C186" s="89" t="s">
        <v>50</v>
      </c>
      <c r="D186" s="53">
        <f>Table32[[#This Row],[Residential CLM $ Collected]]+Table32[[#This Row],[C&amp;I CLM $ Collected]]</f>
        <v>911862.82117000001</v>
      </c>
      <c r="E186" s="57">
        <f>Table32[[#This Row],[CLM $ Collected ]]/'1.) CLM Reference'!$B$4</f>
        <v>8.6466335693767132E-3</v>
      </c>
      <c r="F186" s="55">
        <f>Table32[[#This Row],[Residential Incentive Disbursements]]+Table32[[#This Row],[C&amp;I Incentive Disbursements]]</f>
        <v>775292.19</v>
      </c>
      <c r="G186" s="57">
        <f>Table32[[#This Row],[Incentive Disbursements]]/'1.) CLM Reference'!$B$5</f>
        <v>5.9116819997025805E-3</v>
      </c>
      <c r="H186" s="102">
        <v>0</v>
      </c>
      <c r="I186" s="57">
        <f>Table32[[#This Row],[Residential CLM $ Collected]]/'1.) CLM Reference'!$B$4</f>
        <v>0</v>
      </c>
      <c r="J186" s="58">
        <v>0</v>
      </c>
      <c r="K186" s="57">
        <f>Table32[[#This Row],[Residential Incentive Disbursements]]/'1.) CLM Reference'!$B$5</f>
        <v>0</v>
      </c>
      <c r="L186" s="102">
        <v>911862.82117000001</v>
      </c>
      <c r="M186" s="57">
        <f>Table32[[#This Row],[C&amp;I CLM $ Collected]]/'1.) CLM Reference'!$B$4</f>
        <v>8.6466335693767132E-3</v>
      </c>
      <c r="N186" s="102">
        <v>775292.19</v>
      </c>
      <c r="O186" s="80">
        <f>Table32[[#This Row],[C&amp;I Incentive Disbursements]]/'1.) CLM Reference'!$B$5</f>
        <v>5.9116819997025805E-3</v>
      </c>
    </row>
    <row r="187" spans="1:15" x14ac:dyDescent="0.35">
      <c r="A187" s="89" t="s">
        <v>171</v>
      </c>
      <c r="B187" s="100">
        <v>9011650100</v>
      </c>
      <c r="C187" s="89" t="s">
        <v>50</v>
      </c>
      <c r="D187" s="53">
        <f>Table32[[#This Row],[Residential CLM $ Collected]]+Table32[[#This Row],[C&amp;I CLM $ Collected]]</f>
        <v>0</v>
      </c>
      <c r="E187" s="57">
        <f>Table32[[#This Row],[CLM $ Collected ]]/'1.) CLM Reference'!$B$4</f>
        <v>0</v>
      </c>
      <c r="F187" s="55">
        <f>Table32[[#This Row],[Residential Incentive Disbursements]]+Table32[[#This Row],[C&amp;I Incentive Disbursements]]</f>
        <v>6115.5</v>
      </c>
      <c r="G187" s="57">
        <f>Table32[[#This Row],[Incentive Disbursements]]/'1.) CLM Reference'!$B$5</f>
        <v>4.6631311053425077E-5</v>
      </c>
      <c r="H187" s="102">
        <v>0</v>
      </c>
      <c r="I187" s="57">
        <f>Table32[[#This Row],[Residential CLM $ Collected]]/'1.) CLM Reference'!$B$4</f>
        <v>0</v>
      </c>
      <c r="J187" s="58">
        <v>0</v>
      </c>
      <c r="K187" s="57">
        <f>Table32[[#This Row],[Residential Incentive Disbursements]]/'1.) CLM Reference'!$B$5</f>
        <v>0</v>
      </c>
      <c r="L187" s="102">
        <v>0</v>
      </c>
      <c r="M187" s="57">
        <f>Table32[[#This Row],[C&amp;I CLM $ Collected]]/'1.) CLM Reference'!$B$4</f>
        <v>0</v>
      </c>
      <c r="N187" s="102">
        <v>6115.5</v>
      </c>
      <c r="O187" s="80">
        <f>Table32[[#This Row],[C&amp;I Incentive Disbursements]]/'1.) CLM Reference'!$B$5</f>
        <v>4.6631311053425077E-5</v>
      </c>
    </row>
    <row r="188" spans="1:15" x14ac:dyDescent="0.35">
      <c r="A188" s="89" t="s">
        <v>171</v>
      </c>
      <c r="B188" s="100">
        <v>9011660101</v>
      </c>
      <c r="C188" s="89" t="s">
        <v>50</v>
      </c>
      <c r="D188" s="53">
        <f>Table32[[#This Row],[Residential CLM $ Collected]]+Table32[[#This Row],[C&amp;I CLM $ Collected]]</f>
        <v>28391.371779999998</v>
      </c>
      <c r="E188" s="57">
        <f>Table32[[#This Row],[CLM $ Collected ]]/'1.) CLM Reference'!$B$4</f>
        <v>2.6921789397951079E-4</v>
      </c>
      <c r="F188" s="55">
        <f>Table32[[#This Row],[Residential Incentive Disbursements]]+Table32[[#This Row],[C&amp;I Incentive Disbursements]]</f>
        <v>8536</v>
      </c>
      <c r="G188" s="57">
        <f>Table32[[#This Row],[Incentive Disbursements]]/'1.) CLM Reference'!$B$5</f>
        <v>6.5087870354351479E-5</v>
      </c>
      <c r="H188" s="102">
        <v>0</v>
      </c>
      <c r="I188" s="57">
        <f>Table32[[#This Row],[Residential CLM $ Collected]]/'1.) CLM Reference'!$B$4</f>
        <v>0</v>
      </c>
      <c r="J188" s="58">
        <v>0</v>
      </c>
      <c r="K188" s="57">
        <f>Table32[[#This Row],[Residential Incentive Disbursements]]/'1.) CLM Reference'!$B$5</f>
        <v>0</v>
      </c>
      <c r="L188" s="102">
        <v>28391.371779999998</v>
      </c>
      <c r="M188" s="57">
        <f>Table32[[#This Row],[C&amp;I CLM $ Collected]]/'1.) CLM Reference'!$B$4</f>
        <v>2.6921789397951079E-4</v>
      </c>
      <c r="N188" s="102">
        <v>8536</v>
      </c>
      <c r="O188" s="80">
        <f>Table32[[#This Row],[C&amp;I Incentive Disbursements]]/'1.) CLM Reference'!$B$5</f>
        <v>6.5087870354351479E-5</v>
      </c>
    </row>
    <row r="189" spans="1:15" x14ac:dyDescent="0.35">
      <c r="A189" s="89" t="s">
        <v>172</v>
      </c>
      <c r="B189" s="100">
        <v>9007670100</v>
      </c>
      <c r="C189" s="89" t="s">
        <v>50</v>
      </c>
      <c r="D189" s="53">
        <f>Table32[[#This Row],[Residential CLM $ Collected]]+Table32[[#This Row],[C&amp;I CLM $ Collected]]</f>
        <v>691.62668000000008</v>
      </c>
      <c r="E189" s="57">
        <f>Table32[[#This Row],[CLM $ Collected ]]/'1.) CLM Reference'!$B$4</f>
        <v>6.5582698734129657E-6</v>
      </c>
      <c r="F189" s="55">
        <f>Table32[[#This Row],[Residential Incentive Disbursements]]+Table32[[#This Row],[C&amp;I Incentive Disbursements]]</f>
        <v>14601</v>
      </c>
      <c r="G189" s="57">
        <f>Table32[[#This Row],[Incentive Disbursements]]/'1.) CLM Reference'!$B$5</f>
        <v>1.113341137586558E-4</v>
      </c>
      <c r="H189" s="102">
        <v>0</v>
      </c>
      <c r="I189" s="57">
        <f>Table32[[#This Row],[Residential CLM $ Collected]]/'1.) CLM Reference'!$B$4</f>
        <v>0</v>
      </c>
      <c r="J189" s="58">
        <v>0</v>
      </c>
      <c r="K189" s="57">
        <f>Table32[[#This Row],[Residential Incentive Disbursements]]/'1.) CLM Reference'!$B$5</f>
        <v>0</v>
      </c>
      <c r="L189" s="102">
        <v>691.62668000000008</v>
      </c>
      <c r="M189" s="57">
        <f>Table32[[#This Row],[C&amp;I CLM $ Collected]]/'1.) CLM Reference'!$B$4</f>
        <v>6.5582698734129657E-6</v>
      </c>
      <c r="N189" s="102">
        <v>14601</v>
      </c>
      <c r="O189" s="80">
        <f>Table32[[#This Row],[C&amp;I Incentive Disbursements]]/'1.) CLM Reference'!$B$5</f>
        <v>1.113341137586558E-4</v>
      </c>
    </row>
    <row r="190" spans="1:15" x14ac:dyDescent="0.35">
      <c r="A190" s="89" t="s">
        <v>172</v>
      </c>
      <c r="B190" s="100">
        <v>9007670200</v>
      </c>
      <c r="C190" s="89" t="s">
        <v>50</v>
      </c>
      <c r="D190" s="53">
        <f>Table32[[#This Row],[Residential CLM $ Collected]]+Table32[[#This Row],[C&amp;I CLM $ Collected]]</f>
        <v>82341.913</v>
      </c>
      <c r="E190" s="57">
        <f>Table32[[#This Row],[CLM $ Collected ]]/'1.) CLM Reference'!$B$4</f>
        <v>7.8079765133856811E-4</v>
      </c>
      <c r="F190" s="55">
        <f>Table32[[#This Row],[Residential Incentive Disbursements]]+Table32[[#This Row],[C&amp;I Incentive Disbursements]]</f>
        <v>11691.83</v>
      </c>
      <c r="G190" s="57">
        <f>Table32[[#This Row],[Incentive Disbursements]]/'1.) CLM Reference'!$B$5</f>
        <v>8.9151395881574186E-5</v>
      </c>
      <c r="H190" s="102">
        <v>0</v>
      </c>
      <c r="I190" s="57">
        <f>Table32[[#This Row],[Residential CLM $ Collected]]/'1.) CLM Reference'!$B$4</f>
        <v>0</v>
      </c>
      <c r="J190" s="58">
        <v>0</v>
      </c>
      <c r="K190" s="57">
        <f>Table32[[#This Row],[Residential Incentive Disbursements]]/'1.) CLM Reference'!$B$5</f>
        <v>0</v>
      </c>
      <c r="L190" s="102">
        <v>82341.913</v>
      </c>
      <c r="M190" s="57">
        <f>Table32[[#This Row],[C&amp;I CLM $ Collected]]/'1.) CLM Reference'!$B$4</f>
        <v>7.8079765133856811E-4</v>
      </c>
      <c r="N190" s="102">
        <v>11691.83</v>
      </c>
      <c r="O190" s="80">
        <f>Table32[[#This Row],[C&amp;I Incentive Disbursements]]/'1.) CLM Reference'!$B$5</f>
        <v>8.9151395881574186E-5</v>
      </c>
    </row>
    <row r="191" spans="1:15" x14ac:dyDescent="0.35">
      <c r="A191" s="89" t="s">
        <v>173</v>
      </c>
      <c r="B191" s="100">
        <v>9009344200</v>
      </c>
      <c r="C191" s="89" t="s">
        <v>50</v>
      </c>
      <c r="D191" s="53">
        <f>Table32[[#This Row],[Residential CLM $ Collected]]+Table32[[#This Row],[C&amp;I CLM $ Collected]]</f>
        <v>0</v>
      </c>
      <c r="E191" s="57">
        <f>Table32[[#This Row],[CLM $ Collected ]]/'1.) CLM Reference'!$B$4</f>
        <v>0</v>
      </c>
      <c r="F191" s="55">
        <f>Table32[[#This Row],[Residential Incentive Disbursements]]+Table32[[#This Row],[C&amp;I Incentive Disbursements]]</f>
        <v>48651.9</v>
      </c>
      <c r="G191" s="57">
        <f>Table32[[#This Row],[Incentive Disbursements]]/'1.) CLM Reference'!$B$5</f>
        <v>3.7097569818332621E-4</v>
      </c>
      <c r="H191" s="102">
        <v>0</v>
      </c>
      <c r="I191" s="57">
        <f>Table32[[#This Row],[Residential CLM $ Collected]]/'1.) CLM Reference'!$B$4</f>
        <v>0</v>
      </c>
      <c r="J191" s="58">
        <v>0</v>
      </c>
      <c r="K191" s="57">
        <f>Table32[[#This Row],[Residential Incentive Disbursements]]/'1.) CLM Reference'!$B$5</f>
        <v>0</v>
      </c>
      <c r="L191" s="102">
        <v>0</v>
      </c>
      <c r="M191" s="57">
        <f>Table32[[#This Row],[C&amp;I CLM $ Collected]]/'1.) CLM Reference'!$B$4</f>
        <v>0</v>
      </c>
      <c r="N191" s="102">
        <v>48651.9</v>
      </c>
      <c r="O191" s="80">
        <f>Table32[[#This Row],[C&amp;I Incentive Disbursements]]/'1.) CLM Reference'!$B$5</f>
        <v>3.7097569818332621E-4</v>
      </c>
    </row>
    <row r="192" spans="1:15" x14ac:dyDescent="0.35">
      <c r="A192" s="89" t="s">
        <v>173</v>
      </c>
      <c r="B192" s="100">
        <v>9009346101</v>
      </c>
      <c r="C192" s="89" t="s">
        <v>50</v>
      </c>
      <c r="D192" s="53">
        <f>Table32[[#This Row],[Residential CLM $ Collected]]+Table32[[#This Row],[C&amp;I CLM $ Collected]]</f>
        <v>82761.745609999998</v>
      </c>
      <c r="E192" s="57">
        <f>Table32[[#This Row],[CLM $ Collected ]]/'1.) CLM Reference'!$B$4</f>
        <v>7.8477866542848041E-4</v>
      </c>
      <c r="F192" s="55">
        <f>Table32[[#This Row],[Residential Incentive Disbursements]]+Table32[[#This Row],[C&amp;I Incentive Disbursements]]</f>
        <v>4667.0200000000004</v>
      </c>
      <c r="G192" s="57">
        <f>Table32[[#This Row],[Incentive Disbursements]]/'1.) CLM Reference'!$B$5</f>
        <v>3.5586503362367089E-5</v>
      </c>
      <c r="H192" s="102">
        <v>0</v>
      </c>
      <c r="I192" s="57">
        <f>Table32[[#This Row],[Residential CLM $ Collected]]/'1.) CLM Reference'!$B$4</f>
        <v>0</v>
      </c>
      <c r="J192" s="58">
        <v>0</v>
      </c>
      <c r="K192" s="57">
        <f>Table32[[#This Row],[Residential Incentive Disbursements]]/'1.) CLM Reference'!$B$5</f>
        <v>0</v>
      </c>
      <c r="L192" s="102">
        <v>82761.745609999998</v>
      </c>
      <c r="M192" s="57">
        <f>Table32[[#This Row],[C&amp;I CLM $ Collected]]/'1.) CLM Reference'!$B$4</f>
        <v>7.8477866542848041E-4</v>
      </c>
      <c r="N192" s="102">
        <v>4667.0200000000004</v>
      </c>
      <c r="O192" s="80">
        <f>Table32[[#This Row],[C&amp;I Incentive Disbursements]]/'1.) CLM Reference'!$B$5</f>
        <v>3.5586503362367089E-5</v>
      </c>
    </row>
    <row r="193" spans="1:15" x14ac:dyDescent="0.35">
      <c r="A193" s="89" t="s">
        <v>174</v>
      </c>
      <c r="B193" s="100">
        <v>9011709100</v>
      </c>
      <c r="C193" s="89" t="s">
        <v>50</v>
      </c>
      <c r="D193" s="53">
        <f>Table32[[#This Row],[Residential CLM $ Collected]]+Table32[[#This Row],[C&amp;I CLM $ Collected]]</f>
        <v>0</v>
      </c>
      <c r="E193" s="57">
        <f>Table32[[#This Row],[CLM $ Collected ]]/'1.) CLM Reference'!$B$4</f>
        <v>0</v>
      </c>
      <c r="F193" s="55">
        <f>Table32[[#This Row],[Residential Incentive Disbursements]]+Table32[[#This Row],[C&amp;I Incentive Disbursements]]</f>
        <v>88170.27</v>
      </c>
      <c r="G193" s="57">
        <f>Table32[[#This Row],[Incentive Disbursements]]/'1.) CLM Reference'!$B$5</f>
        <v>6.7230729883647675E-4</v>
      </c>
      <c r="H193" s="102">
        <v>0</v>
      </c>
      <c r="I193" s="57">
        <f>Table32[[#This Row],[Residential CLM $ Collected]]/'1.) CLM Reference'!$B$4</f>
        <v>0</v>
      </c>
      <c r="J193" s="58">
        <v>0</v>
      </c>
      <c r="K193" s="57">
        <f>Table32[[#This Row],[Residential Incentive Disbursements]]/'1.) CLM Reference'!$B$5</f>
        <v>0</v>
      </c>
      <c r="L193" s="102">
        <v>0</v>
      </c>
      <c r="M193" s="57">
        <f>Table32[[#This Row],[C&amp;I CLM $ Collected]]/'1.) CLM Reference'!$B$4</f>
        <v>0</v>
      </c>
      <c r="N193" s="102">
        <v>88170.27</v>
      </c>
      <c r="O193" s="80">
        <f>Table32[[#This Row],[C&amp;I Incentive Disbursements]]/'1.) CLM Reference'!$B$5</f>
        <v>6.7230729883647675E-4</v>
      </c>
    </row>
    <row r="194" spans="1:15" x14ac:dyDescent="0.35">
      <c r="A194" s="89" t="s">
        <v>174</v>
      </c>
      <c r="B194" s="100">
        <v>9015907300</v>
      </c>
      <c r="C194" s="89" t="s">
        <v>56</v>
      </c>
      <c r="D194" s="53">
        <f>Table32[[#This Row],[Residential CLM $ Collected]]+Table32[[#This Row],[C&amp;I CLM $ Collected]]</f>
        <v>195641.43234</v>
      </c>
      <c r="E194" s="57">
        <f>Table32[[#This Row],[CLM $ Collected ]]/'1.) CLM Reference'!$B$4</f>
        <v>1.8551472185931043E-3</v>
      </c>
      <c r="F194" s="55">
        <f>Table32[[#This Row],[Residential Incentive Disbursements]]+Table32[[#This Row],[C&amp;I Incentive Disbursements]]</f>
        <v>86326.56</v>
      </c>
      <c r="G194" s="57">
        <f>Table32[[#This Row],[Incentive Disbursements]]/'1.) CLM Reference'!$B$5</f>
        <v>6.582488220966663E-4</v>
      </c>
      <c r="H194" s="102">
        <v>0</v>
      </c>
      <c r="I194" s="57">
        <f>Table32[[#This Row],[Residential CLM $ Collected]]/'1.) CLM Reference'!$B$4</f>
        <v>0</v>
      </c>
      <c r="J194" s="58">
        <v>0</v>
      </c>
      <c r="K194" s="57">
        <f>Table32[[#This Row],[Residential Incentive Disbursements]]/'1.) CLM Reference'!$B$5</f>
        <v>0</v>
      </c>
      <c r="L194" s="102">
        <v>195641.43234</v>
      </c>
      <c r="M194" s="57">
        <f>Table32[[#This Row],[C&amp;I CLM $ Collected]]/'1.) CLM Reference'!$B$4</f>
        <v>1.8551472185931043E-3</v>
      </c>
      <c r="N194" s="102">
        <v>86326.56</v>
      </c>
      <c r="O194" s="80">
        <f>Table32[[#This Row],[C&amp;I Incentive Disbursements]]/'1.) CLM Reference'!$B$5</f>
        <v>6.582488220966663E-4</v>
      </c>
    </row>
    <row r="195" spans="1:15" x14ac:dyDescent="0.35">
      <c r="A195" s="89" t="s">
        <v>175</v>
      </c>
      <c r="B195" s="100">
        <v>9003405401</v>
      </c>
      <c r="C195" s="89" t="s">
        <v>50</v>
      </c>
      <c r="D195" s="53">
        <f>Table32[[#This Row],[Residential CLM $ Collected]]+Table32[[#This Row],[C&amp;I CLM $ Collected]]</f>
        <v>0</v>
      </c>
      <c r="E195" s="57">
        <f>Table32[[#This Row],[CLM $ Collected ]]/'1.) CLM Reference'!$B$4</f>
        <v>0</v>
      </c>
      <c r="F195" s="55">
        <f>Table32[[#This Row],[Residential Incentive Disbursements]]+Table32[[#This Row],[C&amp;I Incentive Disbursements]]</f>
        <v>25499</v>
      </c>
      <c r="G195" s="57">
        <f>Table32[[#This Row],[Incentive Disbursements]]/'1.) CLM Reference'!$B$5</f>
        <v>1.9443247494911064E-4</v>
      </c>
      <c r="H195" s="102">
        <v>0</v>
      </c>
      <c r="I195" s="57">
        <f>Table32[[#This Row],[Residential CLM $ Collected]]/'1.) CLM Reference'!$B$4</f>
        <v>0</v>
      </c>
      <c r="J195" s="58">
        <v>0</v>
      </c>
      <c r="K195" s="57">
        <f>Table32[[#This Row],[Residential Incentive Disbursements]]/'1.) CLM Reference'!$B$5</f>
        <v>0</v>
      </c>
      <c r="L195" s="102">
        <v>0</v>
      </c>
      <c r="M195" s="57">
        <f>Table32[[#This Row],[C&amp;I CLM $ Collected]]/'1.) CLM Reference'!$B$4</f>
        <v>0</v>
      </c>
      <c r="N195" s="102">
        <v>25499</v>
      </c>
      <c r="O195" s="80">
        <f>Table32[[#This Row],[C&amp;I Incentive Disbursements]]/'1.) CLM Reference'!$B$5</f>
        <v>1.9443247494911064E-4</v>
      </c>
    </row>
    <row r="196" spans="1:15" x14ac:dyDescent="0.35">
      <c r="A196" s="89" t="s">
        <v>175</v>
      </c>
      <c r="B196" s="100">
        <v>9003420500</v>
      </c>
      <c r="C196" s="89" t="s">
        <v>50</v>
      </c>
      <c r="D196" s="53">
        <f>Table32[[#This Row],[Residential CLM $ Collected]]+Table32[[#This Row],[C&amp;I CLM $ Collected]]</f>
        <v>253158.69866000002</v>
      </c>
      <c r="E196" s="57">
        <f>Table32[[#This Row],[CLM $ Collected ]]/'1.) CLM Reference'!$B$4</f>
        <v>2.4005480335349545E-3</v>
      </c>
      <c r="F196" s="55">
        <f>Table32[[#This Row],[Residential Incentive Disbursements]]+Table32[[#This Row],[C&amp;I Incentive Disbursements]]</f>
        <v>887593.25</v>
      </c>
      <c r="G196" s="57">
        <f>Table32[[#This Row],[Incentive Disbursements]]/'1.) CLM Reference'!$B$5</f>
        <v>6.7679890327316632E-3</v>
      </c>
      <c r="H196" s="102">
        <v>0</v>
      </c>
      <c r="I196" s="57">
        <f>Table32[[#This Row],[Residential CLM $ Collected]]/'1.) CLM Reference'!$B$4</f>
        <v>0</v>
      </c>
      <c r="J196" s="58">
        <v>0</v>
      </c>
      <c r="K196" s="57">
        <f>Table32[[#This Row],[Residential Incentive Disbursements]]/'1.) CLM Reference'!$B$5</f>
        <v>0</v>
      </c>
      <c r="L196" s="102">
        <v>253158.69866000002</v>
      </c>
      <c r="M196" s="57">
        <f>Table32[[#This Row],[C&amp;I CLM $ Collected]]/'1.) CLM Reference'!$B$4</f>
        <v>2.4005480335349545E-3</v>
      </c>
      <c r="N196" s="102">
        <v>887593.25</v>
      </c>
      <c r="O196" s="80">
        <f>Table32[[#This Row],[C&amp;I Incentive Disbursements]]/'1.) CLM Reference'!$B$5</f>
        <v>6.7679890327316632E-3</v>
      </c>
    </row>
    <row r="197" spans="1:15" x14ac:dyDescent="0.35">
      <c r="A197" s="89" t="s">
        <v>176</v>
      </c>
      <c r="B197" s="100">
        <v>9005349100</v>
      </c>
      <c r="C197" s="89" t="s">
        <v>50</v>
      </c>
      <c r="D197" s="53">
        <f>Table32[[#This Row],[Residential CLM $ Collected]]+Table32[[#This Row],[C&amp;I CLM $ Collected]]</f>
        <v>0</v>
      </c>
      <c r="E197" s="57">
        <f>Table32[[#This Row],[CLM $ Collected ]]/'1.) CLM Reference'!$B$4</f>
        <v>0</v>
      </c>
      <c r="F197" s="55">
        <f>Table32[[#This Row],[Residential Incentive Disbursements]]+Table32[[#This Row],[C&amp;I Incentive Disbursements]]</f>
        <v>12778.5</v>
      </c>
      <c r="G197" s="57">
        <f>Table32[[#This Row],[Incentive Disbursements]]/'1.) CLM Reference'!$B$5</f>
        <v>9.7437365431476145E-5</v>
      </c>
      <c r="H197" s="102">
        <v>0</v>
      </c>
      <c r="I197" s="57">
        <f>Table32[[#This Row],[Residential CLM $ Collected]]/'1.) CLM Reference'!$B$4</f>
        <v>0</v>
      </c>
      <c r="J197" s="58">
        <v>0</v>
      </c>
      <c r="K197" s="57">
        <f>Table32[[#This Row],[Residential Incentive Disbursements]]/'1.) CLM Reference'!$B$5</f>
        <v>0</v>
      </c>
      <c r="L197" s="102">
        <v>0</v>
      </c>
      <c r="M197" s="57">
        <f>Table32[[#This Row],[C&amp;I CLM $ Collected]]/'1.) CLM Reference'!$B$4</f>
        <v>0</v>
      </c>
      <c r="N197" s="102">
        <v>12778.5</v>
      </c>
      <c r="O197" s="80">
        <f>Table32[[#This Row],[C&amp;I Incentive Disbursements]]/'1.) CLM Reference'!$B$5</f>
        <v>9.7437365431476145E-5</v>
      </c>
    </row>
    <row r="198" spans="1:15" x14ac:dyDescent="0.35">
      <c r="A198" s="89" t="s">
        <v>176</v>
      </c>
      <c r="B198" s="100">
        <v>9005425400</v>
      </c>
      <c r="C198" s="89" t="s">
        <v>50</v>
      </c>
      <c r="D198" s="53">
        <f>Table32[[#This Row],[Residential CLM $ Collected]]+Table32[[#This Row],[C&amp;I CLM $ Collected]]</f>
        <v>30228.975060000001</v>
      </c>
      <c r="E198" s="57">
        <f>Table32[[#This Row],[CLM $ Collected ]]/'1.) CLM Reference'!$B$4</f>
        <v>2.8664275420975648E-4</v>
      </c>
      <c r="F198" s="55">
        <f>Table32[[#This Row],[Residential Incentive Disbursements]]+Table32[[#This Row],[C&amp;I Incentive Disbursements]]</f>
        <v>70247.850000000006</v>
      </c>
      <c r="G198" s="57">
        <f>Table32[[#This Row],[Incentive Disbursements]]/'1.) CLM Reference'!$B$5</f>
        <v>5.3564701891658031E-4</v>
      </c>
      <c r="H198" s="102">
        <v>0</v>
      </c>
      <c r="I198" s="57">
        <f>Table32[[#This Row],[Residential CLM $ Collected]]/'1.) CLM Reference'!$B$4</f>
        <v>0</v>
      </c>
      <c r="J198" s="58">
        <v>0</v>
      </c>
      <c r="K198" s="57">
        <f>Table32[[#This Row],[Residential Incentive Disbursements]]/'1.) CLM Reference'!$B$5</f>
        <v>0</v>
      </c>
      <c r="L198" s="102">
        <v>30228.975060000001</v>
      </c>
      <c r="M198" s="57">
        <f>Table32[[#This Row],[C&amp;I CLM $ Collected]]/'1.) CLM Reference'!$B$4</f>
        <v>2.8664275420975648E-4</v>
      </c>
      <c r="N198" s="102">
        <v>70247.850000000006</v>
      </c>
      <c r="O198" s="80">
        <f>Table32[[#This Row],[C&amp;I Incentive Disbursements]]/'1.) CLM Reference'!$B$5</f>
        <v>5.3564701891658031E-4</v>
      </c>
    </row>
    <row r="199" spans="1:15" x14ac:dyDescent="0.35">
      <c r="A199" s="89" t="s">
        <v>177</v>
      </c>
      <c r="B199" s="100">
        <v>9015902500</v>
      </c>
      <c r="C199" s="89" t="s">
        <v>50</v>
      </c>
      <c r="D199" s="53">
        <f>Table32[[#This Row],[Residential CLM $ Collected]]+Table32[[#This Row],[C&amp;I CLM $ Collected]]</f>
        <v>73357.079519999999</v>
      </c>
      <c r="E199" s="57">
        <f>Table32[[#This Row],[CLM $ Collected ]]/'1.) CLM Reference'!$B$4</f>
        <v>6.9560000868904481E-4</v>
      </c>
      <c r="F199" s="55">
        <f>Table32[[#This Row],[Residential Incentive Disbursements]]+Table32[[#This Row],[C&amp;I Incentive Disbursements]]</f>
        <v>3844</v>
      </c>
      <c r="G199" s="57">
        <f>Table32[[#This Row],[Incentive Disbursements]]/'1.) CLM Reference'!$B$5</f>
        <v>2.9310891944953967E-5</v>
      </c>
      <c r="H199" s="102">
        <v>0</v>
      </c>
      <c r="I199" s="57">
        <f>Table32[[#This Row],[Residential CLM $ Collected]]/'1.) CLM Reference'!$B$4</f>
        <v>0</v>
      </c>
      <c r="J199" s="58">
        <v>0</v>
      </c>
      <c r="K199" s="57">
        <f>Table32[[#This Row],[Residential Incentive Disbursements]]/'1.) CLM Reference'!$B$5</f>
        <v>0</v>
      </c>
      <c r="L199" s="102">
        <v>73357.079519999999</v>
      </c>
      <c r="M199" s="57">
        <f>Table32[[#This Row],[C&amp;I CLM $ Collected]]/'1.) CLM Reference'!$B$4</f>
        <v>6.9560000868904481E-4</v>
      </c>
      <c r="N199" s="102">
        <v>3844</v>
      </c>
      <c r="O199" s="80">
        <f>Table32[[#This Row],[C&amp;I Incentive Disbursements]]/'1.) CLM Reference'!$B$5</f>
        <v>2.9310891944953967E-5</v>
      </c>
    </row>
    <row r="200" spans="1:15" x14ac:dyDescent="0.35">
      <c r="A200" s="89" t="s">
        <v>178</v>
      </c>
      <c r="B200" s="100">
        <v>9007560100</v>
      </c>
      <c r="C200" s="89" t="s">
        <v>50</v>
      </c>
      <c r="D200" s="53">
        <f>Table32[[#This Row],[Residential CLM $ Collected]]+Table32[[#This Row],[C&amp;I CLM $ Collected]]</f>
        <v>26.840790000000002</v>
      </c>
      <c r="E200" s="57">
        <f>Table32[[#This Row],[CLM $ Collected ]]/'1.) CLM Reference'!$B$4</f>
        <v>2.545146818737588E-7</v>
      </c>
      <c r="F200" s="55">
        <f>Table32[[#This Row],[Residential Incentive Disbursements]]+Table32[[#This Row],[C&amp;I Incentive Disbursements]]</f>
        <v>29388.52</v>
      </c>
      <c r="G200" s="57">
        <f>Table32[[#This Row],[Incentive Disbursements]]/'1.) CLM Reference'!$B$5</f>
        <v>2.2409046153541067E-4</v>
      </c>
      <c r="H200" s="102">
        <v>0</v>
      </c>
      <c r="I200" s="57">
        <f>Table32[[#This Row],[Residential CLM $ Collected]]/'1.) CLM Reference'!$B$4</f>
        <v>0</v>
      </c>
      <c r="J200" s="58">
        <v>0</v>
      </c>
      <c r="K200" s="57">
        <f>Table32[[#This Row],[Residential Incentive Disbursements]]/'1.) CLM Reference'!$B$5</f>
        <v>0</v>
      </c>
      <c r="L200" s="102">
        <v>26.840790000000002</v>
      </c>
      <c r="M200" s="57">
        <f>Table32[[#This Row],[C&amp;I CLM $ Collected]]/'1.) CLM Reference'!$B$4</f>
        <v>2.545146818737588E-7</v>
      </c>
      <c r="N200" s="102">
        <v>29388.52</v>
      </c>
      <c r="O200" s="80">
        <f>Table32[[#This Row],[C&amp;I Incentive Disbursements]]/'1.) CLM Reference'!$B$5</f>
        <v>2.2409046153541067E-4</v>
      </c>
    </row>
    <row r="201" spans="1:15" x14ac:dyDescent="0.35">
      <c r="A201" s="89" t="s">
        <v>178</v>
      </c>
      <c r="B201" s="100">
        <v>9007560200</v>
      </c>
      <c r="C201" s="89" t="s">
        <v>50</v>
      </c>
      <c r="D201" s="53">
        <f>Table32[[#This Row],[Residential CLM $ Collected]]+Table32[[#This Row],[C&amp;I CLM $ Collected]]</f>
        <v>51623.348320000005</v>
      </c>
      <c r="E201" s="57">
        <f>Table32[[#This Row],[CLM $ Collected ]]/'1.) CLM Reference'!$B$4</f>
        <v>4.8951242027239295E-4</v>
      </c>
      <c r="F201" s="55">
        <f>Table32[[#This Row],[Residential Incentive Disbursements]]+Table32[[#This Row],[C&amp;I Incentive Disbursements]]</f>
        <v>18467</v>
      </c>
      <c r="G201" s="57">
        <f>Table32[[#This Row],[Incentive Disbursements]]/'1.) CLM Reference'!$B$5</f>
        <v>1.4081275794679108E-4</v>
      </c>
      <c r="H201" s="102">
        <v>0</v>
      </c>
      <c r="I201" s="57">
        <f>Table32[[#This Row],[Residential CLM $ Collected]]/'1.) CLM Reference'!$B$4</f>
        <v>0</v>
      </c>
      <c r="J201" s="58">
        <v>0</v>
      </c>
      <c r="K201" s="57">
        <f>Table32[[#This Row],[Residential Incentive Disbursements]]/'1.) CLM Reference'!$B$5</f>
        <v>0</v>
      </c>
      <c r="L201" s="102">
        <v>51623.348320000005</v>
      </c>
      <c r="M201" s="57">
        <f>Table32[[#This Row],[C&amp;I CLM $ Collected]]/'1.) CLM Reference'!$B$4</f>
        <v>4.8951242027239295E-4</v>
      </c>
      <c r="N201" s="102">
        <v>18467</v>
      </c>
      <c r="O201" s="80">
        <f>Table32[[#This Row],[C&amp;I Incentive Disbursements]]/'1.) CLM Reference'!$B$5</f>
        <v>1.4081275794679108E-4</v>
      </c>
    </row>
    <row r="202" spans="1:15" x14ac:dyDescent="0.35">
      <c r="A202" s="89" t="s">
        <v>179</v>
      </c>
      <c r="B202" s="100">
        <v>9011696800</v>
      </c>
      <c r="C202" s="89" t="s">
        <v>50</v>
      </c>
      <c r="D202" s="53">
        <f>Table32[[#This Row],[Residential CLM $ Collected]]+Table32[[#This Row],[C&amp;I CLM $ Collected]]</f>
        <v>0</v>
      </c>
      <c r="E202" s="57">
        <f>Table32[[#This Row],[CLM $ Collected ]]/'1.) CLM Reference'!$B$4</f>
        <v>0</v>
      </c>
      <c r="F202" s="55">
        <f>Table32[[#This Row],[Residential Incentive Disbursements]]+Table32[[#This Row],[C&amp;I Incentive Disbursements]]</f>
        <v>1335</v>
      </c>
      <c r="G202" s="57">
        <f>Table32[[#This Row],[Incentive Disbursements]]/'1.) CLM Reference'!$B$5</f>
        <v>1.0179511120320903E-5</v>
      </c>
      <c r="H202" s="102">
        <v>0</v>
      </c>
      <c r="I202" s="57">
        <f>Table32[[#This Row],[Residential CLM $ Collected]]/'1.) CLM Reference'!$B$4</f>
        <v>0</v>
      </c>
      <c r="J202" s="58">
        <v>0</v>
      </c>
      <c r="K202" s="57">
        <f>Table32[[#This Row],[Residential Incentive Disbursements]]/'1.) CLM Reference'!$B$5</f>
        <v>0</v>
      </c>
      <c r="L202" s="102">
        <v>0</v>
      </c>
      <c r="M202" s="57">
        <f>Table32[[#This Row],[C&amp;I CLM $ Collected]]/'1.) CLM Reference'!$B$4</f>
        <v>0</v>
      </c>
      <c r="N202" s="102">
        <v>1335</v>
      </c>
      <c r="O202" s="80">
        <f>Table32[[#This Row],[C&amp;I Incentive Disbursements]]/'1.) CLM Reference'!$B$5</f>
        <v>1.0179511120320903E-5</v>
      </c>
    </row>
    <row r="203" spans="1:15" x14ac:dyDescent="0.35">
      <c r="A203" s="89" t="s">
        <v>179</v>
      </c>
      <c r="B203" s="100">
        <v>9011700100</v>
      </c>
      <c r="C203" s="89" t="s">
        <v>50</v>
      </c>
      <c r="D203" s="53">
        <f>Table32[[#This Row],[Residential CLM $ Collected]]+Table32[[#This Row],[C&amp;I CLM $ Collected]]</f>
        <v>16530.430230000002</v>
      </c>
      <c r="E203" s="57">
        <f>Table32[[#This Row],[CLM $ Collected ]]/'1.) CLM Reference'!$B$4</f>
        <v>1.5674788973144292E-4</v>
      </c>
      <c r="F203" s="55">
        <f>Table32[[#This Row],[Residential Incentive Disbursements]]+Table32[[#This Row],[C&amp;I Incentive Disbursements]]</f>
        <v>232</v>
      </c>
      <c r="G203" s="57">
        <f>Table32[[#This Row],[Incentive Disbursements]]/'1.) CLM Reference'!$B$5</f>
        <v>1.7690236553666288E-6</v>
      </c>
      <c r="H203" s="102">
        <v>0</v>
      </c>
      <c r="I203" s="57">
        <f>Table32[[#This Row],[Residential CLM $ Collected]]/'1.) CLM Reference'!$B$4</f>
        <v>0</v>
      </c>
      <c r="J203" s="58">
        <v>0</v>
      </c>
      <c r="K203" s="57">
        <f>Table32[[#This Row],[Residential Incentive Disbursements]]/'1.) CLM Reference'!$B$5</f>
        <v>0</v>
      </c>
      <c r="L203" s="102">
        <v>16530.430230000002</v>
      </c>
      <c r="M203" s="57">
        <f>Table32[[#This Row],[C&amp;I CLM $ Collected]]/'1.) CLM Reference'!$B$4</f>
        <v>1.5674788973144292E-4</v>
      </c>
      <c r="N203" s="102">
        <v>232</v>
      </c>
      <c r="O203" s="80">
        <f>Table32[[#This Row],[C&amp;I Incentive Disbursements]]/'1.) CLM Reference'!$B$5</f>
        <v>1.7690236553666288E-6</v>
      </c>
    </row>
    <row r="204" spans="1:15" x14ac:dyDescent="0.35">
      <c r="A204" s="89" t="s">
        <v>180</v>
      </c>
      <c r="B204" s="100">
        <v>9009347100</v>
      </c>
      <c r="C204" s="89" t="s">
        <v>50</v>
      </c>
      <c r="D204" s="53">
        <f>Table32[[#This Row],[Residential CLM $ Collected]]+Table32[[#This Row],[C&amp;I CLM $ Collected]]</f>
        <v>28368.512350000001</v>
      </c>
      <c r="E204" s="57">
        <f>Table32[[#This Row],[CLM $ Collected ]]/'1.) CLM Reference'!$B$4</f>
        <v>2.6900113208262679E-4</v>
      </c>
      <c r="F204" s="55">
        <f>Table32[[#This Row],[Residential Incentive Disbursements]]+Table32[[#This Row],[C&amp;I Incentive Disbursements]]</f>
        <v>19452</v>
      </c>
      <c r="G204" s="57">
        <f>Table32[[#This Row],[Incentive Disbursements]]/'1.) CLM Reference'!$B$5</f>
        <v>1.4832348338013646E-4</v>
      </c>
      <c r="H204" s="102">
        <v>0</v>
      </c>
      <c r="I204" s="57">
        <f>Table32[[#This Row],[Residential CLM $ Collected]]/'1.) CLM Reference'!$B$4</f>
        <v>0</v>
      </c>
      <c r="J204" s="58">
        <v>0</v>
      </c>
      <c r="K204" s="57">
        <f>Table32[[#This Row],[Residential Incentive Disbursements]]/'1.) CLM Reference'!$B$5</f>
        <v>0</v>
      </c>
      <c r="L204" s="102">
        <v>28368.512350000001</v>
      </c>
      <c r="M204" s="57">
        <f>Table32[[#This Row],[C&amp;I CLM $ Collected]]/'1.) CLM Reference'!$B$4</f>
        <v>2.6900113208262679E-4</v>
      </c>
      <c r="N204" s="102">
        <v>19452</v>
      </c>
      <c r="O204" s="80">
        <f>Table32[[#This Row],[C&amp;I Incentive Disbursements]]/'1.) CLM Reference'!$B$5</f>
        <v>1.4832348338013646E-4</v>
      </c>
    </row>
    <row r="205" spans="1:15" x14ac:dyDescent="0.35">
      <c r="A205" s="89" t="s">
        <v>181</v>
      </c>
      <c r="B205" s="100">
        <v>9015901100</v>
      </c>
      <c r="C205" s="89" t="s">
        <v>50</v>
      </c>
      <c r="D205" s="53">
        <f>Table32[[#This Row],[Residential CLM $ Collected]]+Table32[[#This Row],[C&amp;I CLM $ Collected]]</f>
        <v>0</v>
      </c>
      <c r="E205" s="57">
        <f>Table32[[#This Row],[CLM $ Collected ]]/'1.) CLM Reference'!$B$4</f>
        <v>0</v>
      </c>
      <c r="F205" s="55">
        <f>Table32[[#This Row],[Residential Incentive Disbursements]]+Table32[[#This Row],[C&amp;I Incentive Disbursements]]</f>
        <v>28483</v>
      </c>
      <c r="G205" s="57">
        <f>Table32[[#This Row],[Incentive Disbursements]]/'1.) CLM Reference'!$B$5</f>
        <v>2.1718577920606762E-4</v>
      </c>
      <c r="H205" s="102">
        <v>0</v>
      </c>
      <c r="I205" s="57">
        <f>Table32[[#This Row],[Residential CLM $ Collected]]/'1.) CLM Reference'!$B$4</f>
        <v>0</v>
      </c>
      <c r="J205" s="58">
        <v>0</v>
      </c>
      <c r="K205" s="57">
        <f>Table32[[#This Row],[Residential Incentive Disbursements]]/'1.) CLM Reference'!$B$5</f>
        <v>0</v>
      </c>
      <c r="L205" s="102">
        <v>0</v>
      </c>
      <c r="M205" s="57">
        <f>Table32[[#This Row],[C&amp;I CLM $ Collected]]/'1.) CLM Reference'!$B$4</f>
        <v>0</v>
      </c>
      <c r="N205" s="102">
        <v>28483</v>
      </c>
      <c r="O205" s="80">
        <f>Table32[[#This Row],[C&amp;I Incentive Disbursements]]/'1.) CLM Reference'!$B$5</f>
        <v>2.1718577920606762E-4</v>
      </c>
    </row>
    <row r="206" spans="1:15" x14ac:dyDescent="0.35">
      <c r="A206" s="89" t="s">
        <v>181</v>
      </c>
      <c r="B206" s="100">
        <v>9015903100</v>
      </c>
      <c r="C206" s="89" t="s">
        <v>56</v>
      </c>
      <c r="D206" s="53">
        <f>Table32[[#This Row],[Residential CLM $ Collected]]+Table32[[#This Row],[C&amp;I CLM $ Collected]]</f>
        <v>1.0303200000000001</v>
      </c>
      <c r="E206" s="57">
        <f>Table32[[#This Row],[CLM $ Collected ]]/'1.) CLM Reference'!$B$4</f>
        <v>9.7698900452695771E-9</v>
      </c>
      <c r="F206" s="55">
        <f>Table32[[#This Row],[Residential Incentive Disbursements]]+Table32[[#This Row],[C&amp;I Incentive Disbursements]]</f>
        <v>0</v>
      </c>
      <c r="G206" s="57">
        <f>Table32[[#This Row],[Incentive Disbursements]]/'1.) CLM Reference'!$B$5</f>
        <v>0</v>
      </c>
      <c r="H206" s="102">
        <v>0</v>
      </c>
      <c r="I206" s="57">
        <f>Table32[[#This Row],[Residential CLM $ Collected]]/'1.) CLM Reference'!$B$4</f>
        <v>0</v>
      </c>
      <c r="J206" s="58">
        <v>0</v>
      </c>
      <c r="K206" s="57">
        <f>Table32[[#This Row],[Residential Incentive Disbursements]]/'1.) CLM Reference'!$B$5</f>
        <v>0</v>
      </c>
      <c r="L206" s="102">
        <v>1.0303200000000001</v>
      </c>
      <c r="M206" s="57">
        <f>Table32[[#This Row],[C&amp;I CLM $ Collected]]/'1.) CLM Reference'!$B$4</f>
        <v>9.7698900452695771E-9</v>
      </c>
      <c r="N206" s="102">
        <v>0</v>
      </c>
      <c r="O206" s="80">
        <f>Table32[[#This Row],[C&amp;I Incentive Disbursements]]/'1.) CLM Reference'!$B$5</f>
        <v>0</v>
      </c>
    </row>
    <row r="207" spans="1:15" x14ac:dyDescent="0.35">
      <c r="A207" s="89" t="s">
        <v>181</v>
      </c>
      <c r="B207" s="100">
        <v>9015903200</v>
      </c>
      <c r="C207" s="89" t="s">
        <v>50</v>
      </c>
      <c r="D207" s="53">
        <f>Table32[[#This Row],[Residential CLM $ Collected]]+Table32[[#This Row],[C&amp;I CLM $ Collected]]</f>
        <v>284378.35343000002</v>
      </c>
      <c r="E207" s="57">
        <f>Table32[[#This Row],[CLM $ Collected ]]/'1.) CLM Reference'!$B$4</f>
        <v>2.6965847933320816E-3</v>
      </c>
      <c r="F207" s="55">
        <f>Table32[[#This Row],[Residential Incentive Disbursements]]+Table32[[#This Row],[C&amp;I Incentive Disbursements]]</f>
        <v>67045.05</v>
      </c>
      <c r="G207" s="57">
        <f>Table32[[#This Row],[Incentive Disbursements]]/'1.) CLM Reference'!$B$5</f>
        <v>5.1122534235016549E-4</v>
      </c>
      <c r="H207" s="102">
        <v>0</v>
      </c>
      <c r="I207" s="57">
        <f>Table32[[#This Row],[Residential CLM $ Collected]]/'1.) CLM Reference'!$B$4</f>
        <v>0</v>
      </c>
      <c r="J207" s="58">
        <v>0</v>
      </c>
      <c r="K207" s="57">
        <f>Table32[[#This Row],[Residential Incentive Disbursements]]/'1.) CLM Reference'!$B$5</f>
        <v>0</v>
      </c>
      <c r="L207" s="102">
        <v>284378.35343000002</v>
      </c>
      <c r="M207" s="57">
        <f>Table32[[#This Row],[C&amp;I CLM $ Collected]]/'1.) CLM Reference'!$B$4</f>
        <v>2.6965847933320816E-3</v>
      </c>
      <c r="N207" s="102">
        <v>67045.05</v>
      </c>
      <c r="O207" s="80">
        <f>Table32[[#This Row],[C&amp;I Incentive Disbursements]]/'1.) CLM Reference'!$B$5</f>
        <v>5.1122534235016549E-4</v>
      </c>
    </row>
    <row r="208" spans="1:15" x14ac:dyDescent="0.35">
      <c r="A208" s="89" t="s">
        <v>182</v>
      </c>
      <c r="B208" s="100">
        <v>9001240100</v>
      </c>
      <c r="C208" s="89" t="s">
        <v>50</v>
      </c>
      <c r="D208" s="53">
        <f>Table32[[#This Row],[Residential CLM $ Collected]]+Table32[[#This Row],[C&amp;I CLM $ Collected]]</f>
        <v>0</v>
      </c>
      <c r="E208" s="57">
        <f>Table32[[#This Row],[CLM $ Collected ]]/'1.) CLM Reference'!$B$4</f>
        <v>0</v>
      </c>
      <c r="F208" s="55">
        <f>Table32[[#This Row],[Residential Incentive Disbursements]]+Table32[[#This Row],[C&amp;I Incentive Disbursements]]</f>
        <v>21625</v>
      </c>
      <c r="G208" s="57">
        <f>Table32[[#This Row],[Incentive Disbursements]]/'1.) CLM Reference'!$B$5</f>
        <v>1.6489282994527305E-4</v>
      </c>
      <c r="H208" s="102">
        <v>0</v>
      </c>
      <c r="I208" s="57">
        <f>Table32[[#This Row],[Residential CLM $ Collected]]/'1.) CLM Reference'!$B$4</f>
        <v>0</v>
      </c>
      <c r="J208" s="58">
        <v>0</v>
      </c>
      <c r="K208" s="57">
        <f>Table32[[#This Row],[Residential Incentive Disbursements]]/'1.) CLM Reference'!$B$5</f>
        <v>0</v>
      </c>
      <c r="L208" s="102">
        <v>0</v>
      </c>
      <c r="M208" s="57">
        <f>Table32[[#This Row],[C&amp;I CLM $ Collected]]/'1.) CLM Reference'!$B$4</f>
        <v>0</v>
      </c>
      <c r="N208" s="102">
        <v>21625</v>
      </c>
      <c r="O208" s="80">
        <f>Table32[[#This Row],[C&amp;I Incentive Disbursements]]/'1.) CLM Reference'!$B$5</f>
        <v>1.6489282994527305E-4</v>
      </c>
    </row>
    <row r="209" spans="1:15" x14ac:dyDescent="0.35">
      <c r="A209" s="89" t="s">
        <v>182</v>
      </c>
      <c r="B209" s="100">
        <v>9001240200</v>
      </c>
      <c r="C209" s="89" t="s">
        <v>50</v>
      </c>
      <c r="D209" s="53">
        <f>Table32[[#This Row],[Residential CLM $ Collected]]+Table32[[#This Row],[C&amp;I CLM $ Collected]]</f>
        <v>49361.339590000003</v>
      </c>
      <c r="E209" s="57">
        <f>Table32[[#This Row],[CLM $ Collected ]]/'1.) CLM Reference'!$B$4</f>
        <v>4.680631845266636E-4</v>
      </c>
      <c r="F209" s="55">
        <f>Table32[[#This Row],[Residential Incentive Disbursements]]+Table32[[#This Row],[C&amp;I Incentive Disbursements]]</f>
        <v>387446.01</v>
      </c>
      <c r="G209" s="57">
        <f>Table32[[#This Row],[Incentive Disbursements]]/'1.) CLM Reference'!$B$5</f>
        <v>2.9543153313250662E-3</v>
      </c>
      <c r="H209" s="102">
        <v>0</v>
      </c>
      <c r="I209" s="57">
        <f>Table32[[#This Row],[Residential CLM $ Collected]]/'1.) CLM Reference'!$B$4</f>
        <v>0</v>
      </c>
      <c r="J209" s="58">
        <v>0</v>
      </c>
      <c r="K209" s="57">
        <f>Table32[[#This Row],[Residential Incentive Disbursements]]/'1.) CLM Reference'!$B$5</f>
        <v>0</v>
      </c>
      <c r="L209" s="102">
        <v>49361.339590000003</v>
      </c>
      <c r="M209" s="57">
        <f>Table32[[#This Row],[C&amp;I CLM $ Collected]]/'1.) CLM Reference'!$B$4</f>
        <v>4.680631845266636E-4</v>
      </c>
      <c r="N209" s="102">
        <v>387446.01</v>
      </c>
      <c r="O209" s="80">
        <f>Table32[[#This Row],[C&amp;I Incentive Disbursements]]/'1.) CLM Reference'!$B$5</f>
        <v>2.9543153313250662E-3</v>
      </c>
    </row>
    <row r="210" spans="1:15" x14ac:dyDescent="0.35">
      <c r="A210" s="89" t="s">
        <v>183</v>
      </c>
      <c r="B210" s="100">
        <v>9001210500</v>
      </c>
      <c r="C210" s="89" t="s">
        <v>50</v>
      </c>
      <c r="D210" s="53">
        <f>Table32[[#This Row],[Residential CLM $ Collected]]+Table32[[#This Row],[C&amp;I CLM $ Collected]]</f>
        <v>0</v>
      </c>
      <c r="E210" s="57">
        <f>Table32[[#This Row],[CLM $ Collected ]]/'1.) CLM Reference'!$B$4</f>
        <v>0</v>
      </c>
      <c r="F210" s="55">
        <f>Table32[[#This Row],[Residential Incentive Disbursements]]+Table32[[#This Row],[C&amp;I Incentive Disbursements]]</f>
        <v>330</v>
      </c>
      <c r="G210" s="57">
        <f>Table32[[#This Row],[Incentive Disbursements]]/'1.) CLM Reference'!$B$5</f>
        <v>2.5162836477197735E-6</v>
      </c>
      <c r="H210" s="102">
        <v>0</v>
      </c>
      <c r="I210" s="57">
        <f>Table32[[#This Row],[Residential CLM $ Collected]]/'1.) CLM Reference'!$B$4</f>
        <v>0</v>
      </c>
      <c r="J210" s="58">
        <v>0</v>
      </c>
      <c r="K210" s="57">
        <f>Table32[[#This Row],[Residential Incentive Disbursements]]/'1.) CLM Reference'!$B$5</f>
        <v>0</v>
      </c>
      <c r="L210" s="102">
        <v>0</v>
      </c>
      <c r="M210" s="57">
        <f>Table32[[#This Row],[C&amp;I CLM $ Collected]]/'1.) CLM Reference'!$B$4</f>
        <v>0</v>
      </c>
      <c r="N210" s="102">
        <v>330</v>
      </c>
      <c r="O210" s="80">
        <f>Table32[[#This Row],[C&amp;I Incentive Disbursements]]/'1.) CLM Reference'!$B$5</f>
        <v>2.5162836477197735E-6</v>
      </c>
    </row>
    <row r="211" spans="1:15" x14ac:dyDescent="0.35">
      <c r="A211" s="89" t="s">
        <v>183</v>
      </c>
      <c r="B211" s="100">
        <v>9001245300</v>
      </c>
      <c r="C211" s="89" t="s">
        <v>50</v>
      </c>
      <c r="D211" s="53">
        <f>Table32[[#This Row],[Residential CLM $ Collected]]+Table32[[#This Row],[C&amp;I CLM $ Collected]]</f>
        <v>388949.99336000002</v>
      </c>
      <c r="E211" s="57">
        <f>Table32[[#This Row],[CLM $ Collected ]]/'1.) CLM Reference'!$B$4</f>
        <v>3.6881732551396961E-3</v>
      </c>
      <c r="F211" s="55">
        <f>Table32[[#This Row],[Residential Incentive Disbursements]]+Table32[[#This Row],[C&amp;I Incentive Disbursements]]</f>
        <v>135648.25</v>
      </c>
      <c r="G211" s="57">
        <f>Table32[[#This Row],[Incentive Disbursements]]/'1.) CLM Reference'!$B$5</f>
        <v>1.0343317373236478E-3</v>
      </c>
      <c r="H211" s="102">
        <v>0</v>
      </c>
      <c r="I211" s="57">
        <f>Table32[[#This Row],[Residential CLM $ Collected]]/'1.) CLM Reference'!$B$4</f>
        <v>0</v>
      </c>
      <c r="J211" s="58">
        <v>0</v>
      </c>
      <c r="K211" s="57">
        <f>Table32[[#This Row],[Residential Incentive Disbursements]]/'1.) CLM Reference'!$B$5</f>
        <v>0</v>
      </c>
      <c r="L211" s="102">
        <v>388949.99336000002</v>
      </c>
      <c r="M211" s="57">
        <f>Table32[[#This Row],[C&amp;I CLM $ Collected]]/'1.) CLM Reference'!$B$4</f>
        <v>3.6881732551396961E-3</v>
      </c>
      <c r="N211" s="102">
        <v>135648.25</v>
      </c>
      <c r="O211" s="80">
        <f>Table32[[#This Row],[C&amp;I Incentive Disbursements]]/'1.) CLM Reference'!$B$5</f>
        <v>1.0343317373236478E-3</v>
      </c>
    </row>
    <row r="212" spans="1:15" x14ac:dyDescent="0.35">
      <c r="A212" s="89" t="s">
        <v>184</v>
      </c>
      <c r="B212" s="100">
        <v>9003490100</v>
      </c>
      <c r="C212" s="89" t="s">
        <v>50</v>
      </c>
      <c r="D212" s="53">
        <f>Table32[[#This Row],[Residential CLM $ Collected]]+Table32[[#This Row],[C&amp;I CLM $ Collected]]</f>
        <v>457109.18267999997</v>
      </c>
      <c r="E212" s="57">
        <f>Table32[[#This Row],[CLM $ Collected ]]/'1.) CLM Reference'!$B$4</f>
        <v>4.3344848721432599E-3</v>
      </c>
      <c r="F212" s="55">
        <f>Table32[[#This Row],[Residential Incentive Disbursements]]+Table32[[#This Row],[C&amp;I Incentive Disbursements]]</f>
        <v>471996.11</v>
      </c>
      <c r="G212" s="57">
        <f>Table32[[#This Row],[Incentive Disbursements]]/'1.) CLM Reference'!$B$5</f>
        <v>3.5990184647889194E-3</v>
      </c>
      <c r="H212" s="102">
        <v>0</v>
      </c>
      <c r="I212" s="57">
        <f>Table32[[#This Row],[Residential CLM $ Collected]]/'1.) CLM Reference'!$B$4</f>
        <v>0</v>
      </c>
      <c r="J212" s="58">
        <v>0</v>
      </c>
      <c r="K212" s="57">
        <f>Table32[[#This Row],[Residential Incentive Disbursements]]/'1.) CLM Reference'!$B$5</f>
        <v>0</v>
      </c>
      <c r="L212" s="102">
        <v>457109.18267999997</v>
      </c>
      <c r="M212" s="57">
        <f>Table32[[#This Row],[C&amp;I CLM $ Collected]]/'1.) CLM Reference'!$B$4</f>
        <v>4.3344848721432599E-3</v>
      </c>
      <c r="N212" s="102">
        <v>471996.11</v>
      </c>
      <c r="O212" s="80">
        <f>Table32[[#This Row],[C&amp;I Incentive Disbursements]]/'1.) CLM Reference'!$B$5</f>
        <v>3.5990184647889194E-3</v>
      </c>
    </row>
    <row r="213" spans="1:15" x14ac:dyDescent="0.35">
      <c r="A213" s="89" t="s">
        <v>184</v>
      </c>
      <c r="B213" s="100">
        <v>9003490302</v>
      </c>
      <c r="C213" s="89" t="s">
        <v>50</v>
      </c>
      <c r="D213" s="53">
        <f>Table32[[#This Row],[Residential CLM $ Collected]]+Table32[[#This Row],[C&amp;I CLM $ Collected]]</f>
        <v>1557.16544</v>
      </c>
      <c r="E213" s="57">
        <f>Table32[[#This Row],[CLM $ Collected ]]/'1.) CLM Reference'!$B$4</f>
        <v>1.4765640899035076E-5</v>
      </c>
      <c r="F213" s="55">
        <f>Table32[[#This Row],[Residential Incentive Disbursements]]+Table32[[#This Row],[C&amp;I Incentive Disbursements]]</f>
        <v>0</v>
      </c>
      <c r="G213" s="57">
        <f>Table32[[#This Row],[Incentive Disbursements]]/'1.) CLM Reference'!$B$5</f>
        <v>0</v>
      </c>
      <c r="H213" s="102">
        <v>0</v>
      </c>
      <c r="I213" s="57">
        <f>Table32[[#This Row],[Residential CLM $ Collected]]/'1.) CLM Reference'!$B$4</f>
        <v>0</v>
      </c>
      <c r="J213" s="58">
        <v>0</v>
      </c>
      <c r="K213" s="57">
        <f>Table32[[#This Row],[Residential Incentive Disbursements]]/'1.) CLM Reference'!$B$5</f>
        <v>0</v>
      </c>
      <c r="L213" s="102">
        <v>1557.16544</v>
      </c>
      <c r="M213" s="57">
        <f>Table32[[#This Row],[C&amp;I CLM $ Collected]]/'1.) CLM Reference'!$B$4</f>
        <v>1.4765640899035076E-5</v>
      </c>
      <c r="N213" s="102">
        <v>0</v>
      </c>
      <c r="O213" s="80">
        <f>Table32[[#This Row],[C&amp;I Incentive Disbursements]]/'1.) CLM Reference'!$B$5</f>
        <v>0</v>
      </c>
    </row>
    <row r="214" spans="1:15" x14ac:dyDescent="0.35">
      <c r="A214" s="89" t="s">
        <v>185</v>
      </c>
      <c r="B214" s="100">
        <v>9005268100</v>
      </c>
      <c r="C214" s="89" t="s">
        <v>50</v>
      </c>
      <c r="D214" s="53">
        <f>Table32[[#This Row],[Residential CLM $ Collected]]+Table32[[#This Row],[C&amp;I CLM $ Collected]]</f>
        <v>474.35848000000004</v>
      </c>
      <c r="E214" s="57">
        <f>Table32[[#This Row],[CLM $ Collected ]]/'1.) CLM Reference'!$B$4</f>
        <v>4.4980493357803476E-6</v>
      </c>
      <c r="F214" s="55">
        <f>Table32[[#This Row],[Residential Incentive Disbursements]]+Table32[[#This Row],[C&amp;I Incentive Disbursements]]</f>
        <v>0</v>
      </c>
      <c r="G214" s="57">
        <f>Table32[[#This Row],[Incentive Disbursements]]/'1.) CLM Reference'!$B$5</f>
        <v>0</v>
      </c>
      <c r="H214" s="102">
        <v>0</v>
      </c>
      <c r="I214" s="57">
        <f>Table32[[#This Row],[Residential CLM $ Collected]]/'1.) CLM Reference'!$B$4</f>
        <v>0</v>
      </c>
      <c r="J214" s="58">
        <v>0</v>
      </c>
      <c r="K214" s="57">
        <f>Table32[[#This Row],[Residential Incentive Disbursements]]/'1.) CLM Reference'!$B$5</f>
        <v>0</v>
      </c>
      <c r="L214" s="102">
        <v>474.35848000000004</v>
      </c>
      <c r="M214" s="57">
        <f>Table32[[#This Row],[C&amp;I CLM $ Collected]]/'1.) CLM Reference'!$B$4</f>
        <v>4.4980493357803476E-6</v>
      </c>
      <c r="N214" s="102">
        <v>0</v>
      </c>
      <c r="O214" s="80">
        <f>Table32[[#This Row],[C&amp;I Incentive Disbursements]]/'1.) CLM Reference'!$B$5</f>
        <v>0</v>
      </c>
    </row>
    <row r="215" spans="1:15" x14ac:dyDescent="0.35">
      <c r="A215" s="89" t="s">
        <v>186</v>
      </c>
      <c r="B215" s="100">
        <v>9007595101</v>
      </c>
      <c r="C215" s="89" t="s">
        <v>50</v>
      </c>
      <c r="D215" s="53">
        <f>Table32[[#This Row],[Residential CLM $ Collected]]+Table32[[#This Row],[C&amp;I CLM $ Collected]]</f>
        <v>0</v>
      </c>
      <c r="E215" s="57">
        <f>Table32[[#This Row],[CLM $ Collected ]]/'1.) CLM Reference'!$B$4</f>
        <v>0</v>
      </c>
      <c r="F215" s="55">
        <f>Table32[[#This Row],[Residential Incentive Disbursements]]+Table32[[#This Row],[C&amp;I Incentive Disbursements]]</f>
        <v>168</v>
      </c>
      <c r="G215" s="57">
        <f>Table32[[#This Row],[Incentive Disbursements]]/'1.) CLM Reference'!$B$5</f>
        <v>1.2810171297482485E-6</v>
      </c>
      <c r="H215" s="102">
        <v>0</v>
      </c>
      <c r="I215" s="57">
        <f>Table32[[#This Row],[Residential CLM $ Collected]]/'1.) CLM Reference'!$B$4</f>
        <v>0</v>
      </c>
      <c r="J215" s="58">
        <v>0</v>
      </c>
      <c r="K215" s="57">
        <f>Table32[[#This Row],[Residential Incentive Disbursements]]/'1.) CLM Reference'!$B$5</f>
        <v>0</v>
      </c>
      <c r="L215" s="102">
        <v>0</v>
      </c>
      <c r="M215" s="57">
        <f>Table32[[#This Row],[C&amp;I CLM $ Collected]]/'1.) CLM Reference'!$B$4</f>
        <v>0</v>
      </c>
      <c r="N215" s="102">
        <v>168</v>
      </c>
      <c r="O215" s="80">
        <f>Table32[[#This Row],[C&amp;I Incentive Disbursements]]/'1.) CLM Reference'!$B$5</f>
        <v>1.2810171297482485E-6</v>
      </c>
    </row>
    <row r="216" spans="1:15" x14ac:dyDescent="0.35">
      <c r="A216" s="89" t="s">
        <v>186</v>
      </c>
      <c r="B216" s="100">
        <v>9011715100</v>
      </c>
      <c r="C216" s="89" t="s">
        <v>50</v>
      </c>
      <c r="D216" s="53">
        <f>Table32[[#This Row],[Residential CLM $ Collected]]+Table32[[#This Row],[C&amp;I CLM $ Collected]]</f>
        <v>5165.8850900000007</v>
      </c>
      <c r="E216" s="57">
        <f>Table32[[#This Row],[CLM $ Collected ]]/'1.) CLM Reference'!$B$4</f>
        <v>4.8984906937453927E-5</v>
      </c>
      <c r="F216" s="55">
        <f>Table32[[#This Row],[Residential Incentive Disbursements]]+Table32[[#This Row],[C&amp;I Incentive Disbursements]]</f>
        <v>150</v>
      </c>
      <c r="G216" s="57">
        <f>Table32[[#This Row],[Incentive Disbursements]]/'1.) CLM Reference'!$B$5</f>
        <v>1.143765294418079E-6</v>
      </c>
      <c r="H216" s="102">
        <v>0</v>
      </c>
      <c r="I216" s="57">
        <f>Table32[[#This Row],[Residential CLM $ Collected]]/'1.) CLM Reference'!$B$4</f>
        <v>0</v>
      </c>
      <c r="J216" s="58">
        <v>0</v>
      </c>
      <c r="K216" s="57">
        <f>Table32[[#This Row],[Residential Incentive Disbursements]]/'1.) CLM Reference'!$B$5</f>
        <v>0</v>
      </c>
      <c r="L216" s="102">
        <v>5165.8850900000007</v>
      </c>
      <c r="M216" s="57">
        <f>Table32[[#This Row],[C&amp;I CLM $ Collected]]/'1.) CLM Reference'!$B$4</f>
        <v>4.8984906937453927E-5</v>
      </c>
      <c r="N216" s="102">
        <v>150</v>
      </c>
      <c r="O216" s="80">
        <f>Table32[[#This Row],[C&amp;I Incentive Disbursements]]/'1.) CLM Reference'!$B$5</f>
        <v>1.143765294418079E-6</v>
      </c>
    </row>
    <row r="217" spans="1:15" x14ac:dyDescent="0.35">
      <c r="A217" s="89" t="s">
        <v>187</v>
      </c>
      <c r="B217" s="100">
        <v>9005261100</v>
      </c>
      <c r="C217" s="89" t="s">
        <v>50</v>
      </c>
      <c r="D217" s="53">
        <f>Table32[[#This Row],[Residential CLM $ Collected]]+Table32[[#This Row],[C&amp;I CLM $ Collected]]</f>
        <v>61902.215490000002</v>
      </c>
      <c r="E217" s="57">
        <f>Table32[[#This Row],[CLM $ Collected ]]/'1.) CLM Reference'!$B$4</f>
        <v>5.8698058748338688E-4</v>
      </c>
      <c r="F217" s="55">
        <f>Table32[[#This Row],[Residential Incentive Disbursements]]+Table32[[#This Row],[C&amp;I Incentive Disbursements]]</f>
        <v>1647</v>
      </c>
      <c r="G217" s="57">
        <f>Table32[[#This Row],[Incentive Disbursements]]/'1.) CLM Reference'!$B$5</f>
        <v>1.2558542932710506E-5</v>
      </c>
      <c r="H217" s="102">
        <v>0</v>
      </c>
      <c r="I217" s="57">
        <f>Table32[[#This Row],[Residential CLM $ Collected]]/'1.) CLM Reference'!$B$4</f>
        <v>0</v>
      </c>
      <c r="J217" s="58">
        <v>0</v>
      </c>
      <c r="K217" s="57">
        <f>Table32[[#This Row],[Residential Incentive Disbursements]]/'1.) CLM Reference'!$B$5</f>
        <v>0</v>
      </c>
      <c r="L217" s="102">
        <v>61902.215490000002</v>
      </c>
      <c r="M217" s="57">
        <f>Table32[[#This Row],[C&amp;I CLM $ Collected]]/'1.) CLM Reference'!$B$4</f>
        <v>5.8698058748338688E-4</v>
      </c>
      <c r="N217" s="102">
        <v>1647</v>
      </c>
      <c r="O217" s="80">
        <f>Table32[[#This Row],[C&amp;I Incentive Disbursements]]/'1.) CLM Reference'!$B$5</f>
        <v>1.2558542932710506E-5</v>
      </c>
    </row>
    <row r="218" spans="1:15" x14ac:dyDescent="0.35">
      <c r="A218" s="89" t="s">
        <v>188</v>
      </c>
      <c r="B218" s="100">
        <v>9015825000</v>
      </c>
      <c r="C218" s="89" t="s">
        <v>50</v>
      </c>
      <c r="D218" s="53">
        <f>Table32[[#This Row],[Residential CLM $ Collected]]+Table32[[#This Row],[C&amp;I CLM $ Collected]]</f>
        <v>3810.8478700000001</v>
      </c>
      <c r="E218" s="57">
        <f>Table32[[#This Row],[CLM $ Collected ]]/'1.) CLM Reference'!$B$4</f>
        <v>3.6135923469552921E-5</v>
      </c>
      <c r="F218" s="55">
        <f>Table32[[#This Row],[Residential Incentive Disbursements]]+Table32[[#This Row],[C&amp;I Incentive Disbursements]]</f>
        <v>8430.77</v>
      </c>
      <c r="G218" s="57">
        <f>Table32[[#This Row],[Incentive Disbursements]]/'1.) CLM Reference'!$B$5</f>
        <v>6.428548087480738E-5</v>
      </c>
      <c r="H218" s="102">
        <v>0</v>
      </c>
      <c r="I218" s="57">
        <f>Table32[[#This Row],[Residential CLM $ Collected]]/'1.) CLM Reference'!$B$4</f>
        <v>0</v>
      </c>
      <c r="J218" s="58">
        <v>0</v>
      </c>
      <c r="K218" s="57">
        <f>Table32[[#This Row],[Residential Incentive Disbursements]]/'1.) CLM Reference'!$B$5</f>
        <v>0</v>
      </c>
      <c r="L218" s="102">
        <v>3810.8478700000001</v>
      </c>
      <c r="M218" s="57">
        <f>Table32[[#This Row],[C&amp;I CLM $ Collected]]/'1.) CLM Reference'!$B$4</f>
        <v>3.6135923469552921E-5</v>
      </c>
      <c r="N218" s="102">
        <v>8430.77</v>
      </c>
      <c r="O218" s="80">
        <f>Table32[[#This Row],[C&amp;I Incentive Disbursements]]/'1.) CLM Reference'!$B$5</f>
        <v>6.428548087480738E-5</v>
      </c>
    </row>
    <row r="219" spans="1:15" x14ac:dyDescent="0.35">
      <c r="A219" s="89" t="s">
        <v>189</v>
      </c>
      <c r="B219" s="100">
        <v>9009120200</v>
      </c>
      <c r="C219" s="89" t="s">
        <v>50</v>
      </c>
      <c r="D219" s="53">
        <f>Table32[[#This Row],[Residential CLM $ Collected]]+Table32[[#This Row],[C&amp;I CLM $ Collected]]</f>
        <v>0</v>
      </c>
      <c r="E219" s="57">
        <f>Table32[[#This Row],[CLM $ Collected ]]/'1.) CLM Reference'!$B$4</f>
        <v>0</v>
      </c>
      <c r="F219" s="55">
        <f>Table32[[#This Row],[Residential Incentive Disbursements]]+Table32[[#This Row],[C&amp;I Incentive Disbursements]]</f>
        <v>3840</v>
      </c>
      <c r="G219" s="57">
        <f>Table32[[#This Row],[Incentive Disbursements]]/'1.) CLM Reference'!$B$5</f>
        <v>2.928039153710282E-5</v>
      </c>
      <c r="H219" s="102">
        <v>0</v>
      </c>
      <c r="I219" s="57">
        <f>Table32[[#This Row],[Residential CLM $ Collected]]/'1.) CLM Reference'!$B$4</f>
        <v>0</v>
      </c>
      <c r="J219" s="58">
        <v>0</v>
      </c>
      <c r="K219" s="57">
        <f>Table32[[#This Row],[Residential Incentive Disbursements]]/'1.) CLM Reference'!$B$5</f>
        <v>0</v>
      </c>
      <c r="L219" s="102">
        <v>0</v>
      </c>
      <c r="M219" s="57">
        <f>Table32[[#This Row],[C&amp;I CLM $ Collected]]/'1.) CLM Reference'!$B$4</f>
        <v>0</v>
      </c>
      <c r="N219" s="102">
        <v>3840</v>
      </c>
      <c r="O219" s="80">
        <f>Table32[[#This Row],[C&amp;I Incentive Disbursements]]/'1.) CLM Reference'!$B$5</f>
        <v>2.928039153710282E-5</v>
      </c>
    </row>
    <row r="220" spans="1:15" x14ac:dyDescent="0.35">
      <c r="A220" s="89" t="s">
        <v>189</v>
      </c>
      <c r="B220" s="100">
        <v>9009130101</v>
      </c>
      <c r="C220" s="89" t="s">
        <v>50</v>
      </c>
      <c r="D220" s="53">
        <f>Table32[[#This Row],[Residential CLM $ Collected]]+Table32[[#This Row],[C&amp;I CLM $ Collected]]</f>
        <v>12.94313</v>
      </c>
      <c r="E220" s="57">
        <f>Table32[[#This Row],[CLM $ Collected ]]/'1.) CLM Reference'!$B$4</f>
        <v>1.2273173086189728E-7</v>
      </c>
      <c r="F220" s="55">
        <f>Table32[[#This Row],[Residential Incentive Disbursements]]+Table32[[#This Row],[C&amp;I Incentive Disbursements]]</f>
        <v>0</v>
      </c>
      <c r="G220" s="57">
        <f>Table32[[#This Row],[Incentive Disbursements]]/'1.) CLM Reference'!$B$5</f>
        <v>0</v>
      </c>
      <c r="H220" s="102">
        <v>0</v>
      </c>
      <c r="I220" s="57">
        <f>Table32[[#This Row],[Residential CLM $ Collected]]/'1.) CLM Reference'!$B$4</f>
        <v>0</v>
      </c>
      <c r="J220" s="58">
        <v>0</v>
      </c>
      <c r="K220" s="57">
        <f>Table32[[#This Row],[Residential Incentive Disbursements]]/'1.) CLM Reference'!$B$5</f>
        <v>0</v>
      </c>
      <c r="L220" s="102">
        <v>12.94313</v>
      </c>
      <c r="M220" s="57">
        <f>Table32[[#This Row],[C&amp;I CLM $ Collected]]/'1.) CLM Reference'!$B$4</f>
        <v>1.2273173086189728E-7</v>
      </c>
      <c r="N220" s="102">
        <v>0</v>
      </c>
      <c r="O220" s="80">
        <f>Table32[[#This Row],[C&amp;I Incentive Disbursements]]/'1.) CLM Reference'!$B$5</f>
        <v>0</v>
      </c>
    </row>
    <row r="221" spans="1:15" x14ac:dyDescent="0.35">
      <c r="A221" s="89" t="s">
        <v>189</v>
      </c>
      <c r="B221" s="100">
        <v>9009130102</v>
      </c>
      <c r="C221" s="89" t="s">
        <v>50</v>
      </c>
      <c r="D221" s="53">
        <f>Table32[[#This Row],[Residential CLM $ Collected]]+Table32[[#This Row],[C&amp;I CLM $ Collected]]</f>
        <v>163909.25008</v>
      </c>
      <c r="E221" s="57">
        <f>Table32[[#This Row],[CLM $ Collected ]]/'1.) CLM Reference'!$B$4</f>
        <v>1.5542504762444613E-3</v>
      </c>
      <c r="F221" s="55">
        <f>Table32[[#This Row],[Residential Incentive Disbursements]]+Table32[[#This Row],[C&amp;I Incentive Disbursements]]</f>
        <v>22512.560000000001</v>
      </c>
      <c r="G221" s="57">
        <f>Table32[[#This Row],[Incentive Disbursements]]/'1.) CLM Reference'!$B$5</f>
        <v>1.7166056544336446E-4</v>
      </c>
      <c r="H221" s="102">
        <v>0</v>
      </c>
      <c r="I221" s="57">
        <f>Table32[[#This Row],[Residential CLM $ Collected]]/'1.) CLM Reference'!$B$4</f>
        <v>0</v>
      </c>
      <c r="J221" s="58">
        <v>0</v>
      </c>
      <c r="K221" s="57">
        <f>Table32[[#This Row],[Residential Incentive Disbursements]]/'1.) CLM Reference'!$B$5</f>
        <v>0</v>
      </c>
      <c r="L221" s="102">
        <v>163909.25008</v>
      </c>
      <c r="M221" s="57">
        <f>Table32[[#This Row],[C&amp;I CLM $ Collected]]/'1.) CLM Reference'!$B$4</f>
        <v>1.5542504762444613E-3</v>
      </c>
      <c r="N221" s="102">
        <v>22512.560000000001</v>
      </c>
      <c r="O221" s="80">
        <f>Table32[[#This Row],[C&amp;I Incentive Disbursements]]/'1.) CLM Reference'!$B$5</f>
        <v>1.7166056544336446E-4</v>
      </c>
    </row>
    <row r="222" spans="1:15" x14ac:dyDescent="0.35">
      <c r="A222" s="89" t="s">
        <v>190</v>
      </c>
      <c r="B222" s="100">
        <v>9005262100</v>
      </c>
      <c r="C222" s="89" t="s">
        <v>50</v>
      </c>
      <c r="D222" s="53">
        <f>Table32[[#This Row],[Residential CLM $ Collected]]+Table32[[#This Row],[C&amp;I CLM $ Collected]]</f>
        <v>35136.802089999997</v>
      </c>
      <c r="E222" s="57">
        <f>Table32[[#This Row],[CLM $ Collected ]]/'1.) CLM Reference'!$B$4</f>
        <v>3.3318065548732255E-4</v>
      </c>
      <c r="F222" s="55">
        <f>Table32[[#This Row],[Residential Incentive Disbursements]]+Table32[[#This Row],[C&amp;I Incentive Disbursements]]</f>
        <v>450</v>
      </c>
      <c r="G222" s="57">
        <f>Table32[[#This Row],[Incentive Disbursements]]/'1.) CLM Reference'!$B$5</f>
        <v>3.4312958832542366E-6</v>
      </c>
      <c r="H222" s="102">
        <v>0</v>
      </c>
      <c r="I222" s="57">
        <f>Table32[[#This Row],[Residential CLM $ Collected]]/'1.) CLM Reference'!$B$4</f>
        <v>0</v>
      </c>
      <c r="J222" s="58">
        <v>0</v>
      </c>
      <c r="K222" s="57">
        <f>Table32[[#This Row],[Residential Incentive Disbursements]]/'1.) CLM Reference'!$B$5</f>
        <v>0</v>
      </c>
      <c r="L222" s="102">
        <v>35136.802089999997</v>
      </c>
      <c r="M222" s="57">
        <f>Table32[[#This Row],[C&amp;I CLM $ Collected]]/'1.) CLM Reference'!$B$4</f>
        <v>3.3318065548732255E-4</v>
      </c>
      <c r="N222" s="102">
        <v>450</v>
      </c>
      <c r="O222" s="80">
        <f>Table32[[#This Row],[C&amp;I Incentive Disbursements]]/'1.) CLM Reference'!$B$5</f>
        <v>3.4312958832542366E-6</v>
      </c>
    </row>
    <row r="223" spans="1:15" x14ac:dyDescent="0.35">
      <c r="A223" s="89" t="s">
        <v>191</v>
      </c>
      <c r="B223" s="100">
        <v>9001257100</v>
      </c>
      <c r="C223" s="89" t="s">
        <v>50</v>
      </c>
      <c r="D223" s="53">
        <f>Table32[[#This Row],[Residential CLM $ Collected]]+Table32[[#This Row],[C&amp;I CLM $ Collected]]</f>
        <v>3958.8122099999996</v>
      </c>
      <c r="E223" s="57">
        <f>Table32[[#This Row],[CLM $ Collected ]]/'1.) CLM Reference'!$B$4</f>
        <v>3.753897818306026E-5</v>
      </c>
      <c r="F223" s="55">
        <f>Table32[[#This Row],[Residential Incentive Disbursements]]+Table32[[#This Row],[C&amp;I Incentive Disbursements]]</f>
        <v>0</v>
      </c>
      <c r="G223" s="57">
        <f>Table32[[#This Row],[Incentive Disbursements]]/'1.) CLM Reference'!$B$5</f>
        <v>0</v>
      </c>
      <c r="H223" s="102">
        <v>0</v>
      </c>
      <c r="I223" s="57">
        <f>Table32[[#This Row],[Residential CLM $ Collected]]/'1.) CLM Reference'!$B$4</f>
        <v>0</v>
      </c>
      <c r="J223" s="58">
        <v>0</v>
      </c>
      <c r="K223" s="57">
        <f>Table32[[#This Row],[Residential Incentive Disbursements]]/'1.) CLM Reference'!$B$5</f>
        <v>0</v>
      </c>
      <c r="L223" s="102">
        <v>3958.8122099999996</v>
      </c>
      <c r="M223" s="57">
        <f>Table32[[#This Row],[C&amp;I CLM $ Collected]]/'1.) CLM Reference'!$B$4</f>
        <v>3.753897818306026E-5</v>
      </c>
      <c r="N223" s="102">
        <v>0</v>
      </c>
      <c r="O223" s="80">
        <f>Table32[[#This Row],[C&amp;I Incentive Disbursements]]/'1.) CLM Reference'!$B$5</f>
        <v>0</v>
      </c>
    </row>
    <row r="224" spans="1:15" x14ac:dyDescent="0.35">
      <c r="A224" s="89" t="s">
        <v>192</v>
      </c>
      <c r="B224" s="100">
        <v>9003462201</v>
      </c>
      <c r="C224" s="89" t="s">
        <v>50</v>
      </c>
      <c r="D224" s="53">
        <f>Table32[[#This Row],[Residential CLM $ Collected]]+Table32[[#This Row],[C&amp;I CLM $ Collected]]</f>
        <v>0</v>
      </c>
      <c r="E224" s="57">
        <f>Table32[[#This Row],[CLM $ Collected ]]/'1.) CLM Reference'!$B$4</f>
        <v>0</v>
      </c>
      <c r="F224" s="55">
        <f>Table32[[#This Row],[Residential Incentive Disbursements]]+Table32[[#This Row],[C&amp;I Incentive Disbursements]]</f>
        <v>14944.5</v>
      </c>
      <c r="G224" s="57">
        <f>Table32[[#This Row],[Incentive Disbursements]]/'1.) CLM Reference'!$B$5</f>
        <v>1.139533362828732E-4</v>
      </c>
      <c r="H224" s="102">
        <v>0</v>
      </c>
      <c r="I224" s="57">
        <f>Table32[[#This Row],[Residential CLM $ Collected]]/'1.) CLM Reference'!$B$4</f>
        <v>0</v>
      </c>
      <c r="J224" s="58">
        <v>0</v>
      </c>
      <c r="K224" s="57">
        <f>Table32[[#This Row],[Residential Incentive Disbursements]]/'1.) CLM Reference'!$B$5</f>
        <v>0</v>
      </c>
      <c r="L224" s="102">
        <v>0</v>
      </c>
      <c r="M224" s="57">
        <f>Table32[[#This Row],[C&amp;I CLM $ Collected]]/'1.) CLM Reference'!$B$4</f>
        <v>0</v>
      </c>
      <c r="N224" s="102">
        <v>14944.5</v>
      </c>
      <c r="O224" s="80">
        <f>Table32[[#This Row],[C&amp;I Incentive Disbursements]]/'1.) CLM Reference'!$B$5</f>
        <v>1.139533362828732E-4</v>
      </c>
    </row>
    <row r="225" spans="1:15" x14ac:dyDescent="0.35">
      <c r="A225" s="89" t="s">
        <v>192</v>
      </c>
      <c r="B225" s="100">
        <v>9003466300</v>
      </c>
      <c r="C225" s="89" t="s">
        <v>50</v>
      </c>
      <c r="D225" s="53">
        <f>Table32[[#This Row],[Residential CLM $ Collected]]+Table32[[#This Row],[C&amp;I CLM $ Collected]]</f>
        <v>260914.84161999999</v>
      </c>
      <c r="E225" s="57">
        <f>Table32[[#This Row],[CLM $ Collected ]]/'1.) CLM Reference'!$B$4</f>
        <v>2.4740947606630231E-3</v>
      </c>
      <c r="F225" s="55">
        <f>Table32[[#This Row],[Residential Incentive Disbursements]]+Table32[[#This Row],[C&amp;I Incentive Disbursements]]</f>
        <v>334912.75</v>
      </c>
      <c r="G225" s="57">
        <f>Table32[[#This Row],[Incentive Disbursements]]/'1.) CLM Reference'!$B$5</f>
        <v>2.5537438673874564E-3</v>
      </c>
      <c r="H225" s="102">
        <v>0</v>
      </c>
      <c r="I225" s="57">
        <f>Table32[[#This Row],[Residential CLM $ Collected]]/'1.) CLM Reference'!$B$4</f>
        <v>0</v>
      </c>
      <c r="J225" s="58">
        <v>0</v>
      </c>
      <c r="K225" s="57">
        <f>Table32[[#This Row],[Residential Incentive Disbursements]]/'1.) CLM Reference'!$B$5</f>
        <v>0</v>
      </c>
      <c r="L225" s="102">
        <v>260914.84161999999</v>
      </c>
      <c r="M225" s="57">
        <f>Table32[[#This Row],[C&amp;I CLM $ Collected]]/'1.) CLM Reference'!$B$4</f>
        <v>2.4740947606630231E-3</v>
      </c>
      <c r="N225" s="102">
        <v>334912.75</v>
      </c>
      <c r="O225" s="80">
        <f>Table32[[#This Row],[C&amp;I Incentive Disbursements]]/'1.) CLM Reference'!$B$5</f>
        <v>2.5537438673874564E-3</v>
      </c>
    </row>
    <row r="226" spans="1:15" x14ac:dyDescent="0.35">
      <c r="A226" s="89" t="s">
        <v>193</v>
      </c>
      <c r="B226" s="100">
        <v>9013538201</v>
      </c>
      <c r="C226" s="89" t="s">
        <v>50</v>
      </c>
      <c r="D226" s="53">
        <f>Table32[[#This Row],[Residential CLM $ Collected]]+Table32[[#This Row],[C&amp;I CLM $ Collected]]</f>
        <v>588.29310999999996</v>
      </c>
      <c r="E226" s="57">
        <f>Table32[[#This Row],[CLM $ Collected ]]/'1.) CLM Reference'!$B$4</f>
        <v>5.5784212662955964E-6</v>
      </c>
      <c r="F226" s="55">
        <f>Table32[[#This Row],[Residential Incentive Disbursements]]+Table32[[#This Row],[C&amp;I Incentive Disbursements]]</f>
        <v>8530</v>
      </c>
      <c r="G226" s="57">
        <f>Table32[[#This Row],[Incentive Disbursements]]/'1.) CLM Reference'!$B$5</f>
        <v>6.5042119742574747E-5</v>
      </c>
      <c r="H226" s="102">
        <v>0</v>
      </c>
      <c r="I226" s="57">
        <f>Table32[[#This Row],[Residential CLM $ Collected]]/'1.) CLM Reference'!$B$4</f>
        <v>0</v>
      </c>
      <c r="J226" s="58">
        <v>0</v>
      </c>
      <c r="K226" s="57">
        <f>Table32[[#This Row],[Residential Incentive Disbursements]]/'1.) CLM Reference'!$B$5</f>
        <v>0</v>
      </c>
      <c r="L226" s="102">
        <v>588.29310999999996</v>
      </c>
      <c r="M226" s="57">
        <f>Table32[[#This Row],[C&amp;I CLM $ Collected]]/'1.) CLM Reference'!$B$4</f>
        <v>5.5784212662955964E-6</v>
      </c>
      <c r="N226" s="102">
        <v>8530</v>
      </c>
      <c r="O226" s="80">
        <f>Table32[[#This Row],[C&amp;I Incentive Disbursements]]/'1.) CLM Reference'!$B$5</f>
        <v>6.5042119742574747E-5</v>
      </c>
    </row>
    <row r="227" spans="1:15" x14ac:dyDescent="0.35">
      <c r="A227" s="89" t="s">
        <v>193</v>
      </c>
      <c r="B227" s="100">
        <v>9013538202</v>
      </c>
      <c r="C227" s="89" t="s">
        <v>50</v>
      </c>
      <c r="D227" s="53">
        <f>Table32[[#This Row],[Residential CLM $ Collected]]+Table32[[#This Row],[C&amp;I CLM $ Collected]]</f>
        <v>75335.342149999997</v>
      </c>
      <c r="E227" s="57">
        <f>Table32[[#This Row],[CLM $ Collected ]]/'1.) CLM Reference'!$B$4</f>
        <v>7.1435865491135031E-4</v>
      </c>
      <c r="F227" s="55">
        <f>Table32[[#This Row],[Residential Incentive Disbursements]]+Table32[[#This Row],[C&amp;I Incentive Disbursements]]</f>
        <v>4159</v>
      </c>
      <c r="G227" s="57">
        <f>Table32[[#This Row],[Incentive Disbursements]]/'1.) CLM Reference'!$B$5</f>
        <v>3.1712799063231934E-5</v>
      </c>
      <c r="H227" s="102">
        <v>0</v>
      </c>
      <c r="I227" s="57">
        <f>Table32[[#This Row],[Residential CLM $ Collected]]/'1.) CLM Reference'!$B$4</f>
        <v>0</v>
      </c>
      <c r="J227" s="81">
        <v>0</v>
      </c>
      <c r="K227" s="57">
        <f>Table32[[#This Row],[Residential Incentive Disbursements]]/'1.) CLM Reference'!$B$5</f>
        <v>0</v>
      </c>
      <c r="L227" s="102">
        <v>75335.342149999997</v>
      </c>
      <c r="M227" s="57">
        <f>Table32[[#This Row],[C&amp;I CLM $ Collected]]/'1.) CLM Reference'!$B$4</f>
        <v>7.1435865491135031E-4</v>
      </c>
      <c r="N227" s="102">
        <v>4159</v>
      </c>
      <c r="O227" s="80">
        <f>Table32[[#This Row],[C&amp;I Incentive Disbursements]]/'1.) CLM Reference'!$B$5</f>
        <v>3.1712799063231934E-5</v>
      </c>
    </row>
    <row r="228" spans="1:15" x14ac:dyDescent="0.35">
      <c r="A228" s="89" t="s">
        <v>194</v>
      </c>
      <c r="B228" s="100">
        <v>9003484200</v>
      </c>
      <c r="C228" s="89" t="s">
        <v>50</v>
      </c>
      <c r="D228" s="53">
        <f>Table32[[#This Row],[Residential CLM $ Collected]]+Table32[[#This Row],[C&amp;I CLM $ Collected]]</f>
        <v>0</v>
      </c>
      <c r="E228" s="57">
        <f>Table32[[#This Row],[CLM $ Collected ]]/'1.) CLM Reference'!$B$4</f>
        <v>0</v>
      </c>
      <c r="F228" s="55">
        <f>Table32[[#This Row],[Residential Incentive Disbursements]]+Table32[[#This Row],[C&amp;I Incentive Disbursements]]</f>
        <v>73653.37</v>
      </c>
      <c r="G228" s="57">
        <f>Table32[[#This Row],[Incentive Disbursements]]/'1.) CLM Reference'!$B$5</f>
        <v>5.6161445615289128E-4</v>
      </c>
      <c r="H228" s="102">
        <v>0</v>
      </c>
      <c r="I228" s="57">
        <f>Table32[[#This Row],[Residential CLM $ Collected]]/'1.) CLM Reference'!$B$4</f>
        <v>0</v>
      </c>
      <c r="J228" s="81">
        <v>0</v>
      </c>
      <c r="K228" s="57">
        <f>Table32[[#This Row],[Residential Incentive Disbursements]]/'1.) CLM Reference'!$B$5</f>
        <v>0</v>
      </c>
      <c r="L228" s="102">
        <v>0</v>
      </c>
      <c r="M228" s="57">
        <f>Table32[[#This Row],[C&amp;I CLM $ Collected]]/'1.) CLM Reference'!$B$4</f>
        <v>0</v>
      </c>
      <c r="N228" s="102">
        <v>73653.37</v>
      </c>
      <c r="O228" s="80">
        <f>Table32[[#This Row],[C&amp;I Incentive Disbursements]]/'1.) CLM Reference'!$B$5</f>
        <v>5.6161445615289128E-4</v>
      </c>
    </row>
    <row r="229" spans="1:15" x14ac:dyDescent="0.35">
      <c r="A229" s="89" t="s">
        <v>194</v>
      </c>
      <c r="B229" s="100">
        <v>9003487500</v>
      </c>
      <c r="C229" s="89" t="s">
        <v>50</v>
      </c>
      <c r="D229" s="53">
        <f>Table32[[#This Row],[Residential CLM $ Collected]]+Table32[[#This Row],[C&amp;I CLM $ Collected]]</f>
        <v>576703.14260999998</v>
      </c>
      <c r="E229" s="57">
        <f>Table32[[#This Row],[CLM $ Collected ]]/'1.) CLM Reference'!$B$4</f>
        <v>5.4685207431294349E-3</v>
      </c>
      <c r="F229" s="55">
        <f>Table32[[#This Row],[Residential Incentive Disbursements]]+Table32[[#This Row],[C&amp;I Incentive Disbursements]]</f>
        <v>160203.99</v>
      </c>
      <c r="G229" s="57">
        <f>Table32[[#This Row],[Incentive Disbursements]]/'1.) CLM Reference'!$B$5</f>
        <v>1.2215717585953398E-3</v>
      </c>
      <c r="H229" s="102">
        <v>0</v>
      </c>
      <c r="I229" s="57">
        <f>Table32[[#This Row],[Residential CLM $ Collected]]/'1.) CLM Reference'!$B$4</f>
        <v>0</v>
      </c>
      <c r="J229" s="81">
        <v>0</v>
      </c>
      <c r="K229" s="57">
        <f>Table32[[#This Row],[Residential Incentive Disbursements]]/'1.) CLM Reference'!$B$5</f>
        <v>0</v>
      </c>
      <c r="L229" s="102">
        <v>576703.14260999998</v>
      </c>
      <c r="M229" s="57">
        <f>Table32[[#This Row],[C&amp;I CLM $ Collected]]/'1.) CLM Reference'!$B$4</f>
        <v>5.4685207431294349E-3</v>
      </c>
      <c r="N229" s="102">
        <v>160203.99</v>
      </c>
      <c r="O229" s="80">
        <f>Table32[[#This Row],[C&amp;I Incentive Disbursements]]/'1.) CLM Reference'!$B$5</f>
        <v>1.2215717585953398E-3</v>
      </c>
    </row>
    <row r="230" spans="1:15" x14ac:dyDescent="0.35">
      <c r="A230" s="89" t="s">
        <v>195</v>
      </c>
      <c r="B230" s="100">
        <v>9009346102</v>
      </c>
      <c r="C230" s="89" t="s">
        <v>50</v>
      </c>
      <c r="D230" s="53">
        <f>Table32[[#This Row],[Residential CLM $ Collected]]+Table32[[#This Row],[C&amp;I CLM $ Collected]]</f>
        <v>0</v>
      </c>
      <c r="E230" s="57">
        <f>Table32[[#This Row],[CLM $ Collected ]]/'1.) CLM Reference'!$B$4</f>
        <v>0</v>
      </c>
      <c r="F230" s="55">
        <f>Table32[[#This Row],[Residential Incentive Disbursements]]+Table32[[#This Row],[C&amp;I Incentive Disbursements]]</f>
        <v>4770</v>
      </c>
      <c r="G230" s="57">
        <f>Table32[[#This Row],[Incentive Disbursements]]/'1.) CLM Reference'!$B$5</f>
        <v>3.6371736362494907E-5</v>
      </c>
      <c r="H230" s="102">
        <v>0</v>
      </c>
      <c r="I230" s="57">
        <f>Table32[[#This Row],[Residential CLM $ Collected]]/'1.) CLM Reference'!$B$4</f>
        <v>0</v>
      </c>
      <c r="J230" s="81">
        <v>0</v>
      </c>
      <c r="K230" s="57">
        <f>Table32[[#This Row],[Residential Incentive Disbursements]]/'1.) CLM Reference'!$B$5</f>
        <v>0</v>
      </c>
      <c r="L230" s="102">
        <v>0</v>
      </c>
      <c r="M230" s="57">
        <f>Table32[[#This Row],[C&amp;I CLM $ Collected]]/'1.) CLM Reference'!$B$4</f>
        <v>0</v>
      </c>
      <c r="N230" s="102">
        <v>4770</v>
      </c>
      <c r="O230" s="80">
        <f>Table32[[#This Row],[C&amp;I Incentive Disbursements]]/'1.) CLM Reference'!$B$5</f>
        <v>3.6371736362494907E-5</v>
      </c>
    </row>
    <row r="231" spans="1:15" x14ac:dyDescent="0.35">
      <c r="A231" s="89" t="s">
        <v>195</v>
      </c>
      <c r="B231" s="100">
        <v>9009348123</v>
      </c>
      <c r="C231" s="89" t="s">
        <v>50</v>
      </c>
      <c r="D231" s="53">
        <f>Table32[[#This Row],[Residential CLM $ Collected]]+Table32[[#This Row],[C&amp;I CLM $ Collected]]</f>
        <v>238491.48873000001</v>
      </c>
      <c r="E231" s="57">
        <f>Table32[[#This Row],[CLM $ Collected ]]/'1.) CLM Reference'!$B$4</f>
        <v>2.2614679144583706E-3</v>
      </c>
      <c r="F231" s="55">
        <f>Table32[[#This Row],[Residential Incentive Disbursements]]+Table32[[#This Row],[C&amp;I Incentive Disbursements]]</f>
        <v>38007</v>
      </c>
      <c r="G231" s="57">
        <f>Table32[[#This Row],[Incentive Disbursements]]/'1.) CLM Reference'!$B$5</f>
        <v>2.8980725029965286E-4</v>
      </c>
      <c r="H231" s="102">
        <v>0</v>
      </c>
      <c r="I231" s="57">
        <f>Table32[[#This Row],[Residential CLM $ Collected]]/'1.) CLM Reference'!$B$4</f>
        <v>0</v>
      </c>
      <c r="J231" s="81">
        <v>0</v>
      </c>
      <c r="K231" s="57">
        <f>Table32[[#This Row],[Residential Incentive Disbursements]]/'1.) CLM Reference'!$B$5</f>
        <v>0</v>
      </c>
      <c r="L231" s="102">
        <v>238491.48873000001</v>
      </c>
      <c r="M231" s="57">
        <f>Table32[[#This Row],[C&amp;I CLM $ Collected]]/'1.) CLM Reference'!$B$4</f>
        <v>2.2614679144583706E-3</v>
      </c>
      <c r="N231" s="102">
        <v>38007</v>
      </c>
      <c r="O231" s="80">
        <f>Table32[[#This Row],[C&amp;I Incentive Disbursements]]/'1.) CLM Reference'!$B$5</f>
        <v>2.8980725029965286E-4</v>
      </c>
    </row>
    <row r="232" spans="1:15" x14ac:dyDescent="0.35">
      <c r="A232" s="89" t="s">
        <v>195</v>
      </c>
      <c r="B232" s="100">
        <v>9009348124</v>
      </c>
      <c r="C232" s="89" t="s">
        <v>50</v>
      </c>
      <c r="D232" s="53">
        <f>Table32[[#This Row],[Residential CLM $ Collected]]+Table32[[#This Row],[C&amp;I CLM $ Collected]]</f>
        <v>13.69891</v>
      </c>
      <c r="E232" s="57">
        <f>Table32[[#This Row],[CLM $ Collected ]]/'1.) CLM Reference'!$B$4</f>
        <v>1.2989832716053637E-7</v>
      </c>
      <c r="F232" s="55">
        <f>Table32[[#This Row],[Residential Incentive Disbursements]]+Table32[[#This Row],[C&amp;I Incentive Disbursements]]</f>
        <v>0</v>
      </c>
      <c r="G232" s="57">
        <f>Table32[[#This Row],[Incentive Disbursements]]/'1.) CLM Reference'!$B$5</f>
        <v>0</v>
      </c>
      <c r="H232" s="102">
        <v>0</v>
      </c>
      <c r="I232" s="57">
        <f>Table32[[#This Row],[Residential CLM $ Collected]]/'1.) CLM Reference'!$B$4</f>
        <v>0</v>
      </c>
      <c r="J232" s="81">
        <v>0</v>
      </c>
      <c r="K232" s="57">
        <f>Table32[[#This Row],[Residential Incentive Disbursements]]/'1.) CLM Reference'!$B$5</f>
        <v>0</v>
      </c>
      <c r="L232" s="102">
        <v>13.69891</v>
      </c>
      <c r="M232" s="57">
        <f>Table32[[#This Row],[C&amp;I CLM $ Collected]]/'1.) CLM Reference'!$B$4</f>
        <v>1.2989832716053637E-7</v>
      </c>
      <c r="N232" s="102">
        <v>0</v>
      </c>
      <c r="O232" s="80">
        <f>Table32[[#This Row],[C&amp;I Incentive Disbursements]]/'1.) CLM Reference'!$B$5</f>
        <v>0</v>
      </c>
    </row>
    <row r="233" spans="1:15" x14ac:dyDescent="0.35">
      <c r="A233" s="89" t="s">
        <v>196</v>
      </c>
      <c r="B233" s="100">
        <v>9003420500</v>
      </c>
      <c r="C233" s="89" t="s">
        <v>50</v>
      </c>
      <c r="D233" s="53">
        <f>Table32[[#This Row],[Residential CLM $ Collected]]+Table32[[#This Row],[C&amp;I CLM $ Collected]]</f>
        <v>0</v>
      </c>
      <c r="E233" s="57">
        <f>Table32[[#This Row],[CLM $ Collected ]]/'1.) CLM Reference'!$B$4</f>
        <v>0</v>
      </c>
      <c r="F233" s="55">
        <f>Table32[[#This Row],[Residential Incentive Disbursements]]+Table32[[#This Row],[C&amp;I Incentive Disbursements]]</f>
        <v>59253.97</v>
      </c>
      <c r="G233" s="57">
        <f>Table32[[#This Row],[Incentive Disbursements]]/'1.) CLM Reference'!$B$5</f>
        <v>4.5181756294993344E-4</v>
      </c>
      <c r="H233" s="102">
        <v>0</v>
      </c>
      <c r="I233" s="57">
        <f>Table32[[#This Row],[Residential CLM $ Collected]]/'1.) CLM Reference'!$B$4</f>
        <v>0</v>
      </c>
      <c r="J233" s="81">
        <v>0</v>
      </c>
      <c r="K233" s="57">
        <f>Table32[[#This Row],[Residential Incentive Disbursements]]/'1.) CLM Reference'!$B$5</f>
        <v>0</v>
      </c>
      <c r="L233" s="102">
        <v>0</v>
      </c>
      <c r="M233" s="57">
        <f>Table32[[#This Row],[C&amp;I CLM $ Collected]]/'1.) CLM Reference'!$B$4</f>
        <v>0</v>
      </c>
      <c r="N233" s="102">
        <v>59253.97</v>
      </c>
      <c r="O233" s="80">
        <f>Table32[[#This Row],[C&amp;I Incentive Disbursements]]/'1.) CLM Reference'!$B$5</f>
        <v>4.5181756294993344E-4</v>
      </c>
    </row>
    <row r="234" spans="1:15" x14ac:dyDescent="0.35">
      <c r="A234" s="89" t="s">
        <v>196</v>
      </c>
      <c r="B234" s="100">
        <v>9003430203</v>
      </c>
      <c r="C234" s="89" t="s">
        <v>50</v>
      </c>
      <c r="D234" s="53">
        <f>Table32[[#This Row],[Residential CLM $ Collected]]+Table32[[#This Row],[C&amp;I CLM $ Collected]]</f>
        <v>6.5174099999999999</v>
      </c>
      <c r="E234" s="57">
        <f>Table32[[#This Row],[CLM $ Collected ]]/'1.) CLM Reference'!$B$4</f>
        <v>6.1800585332654312E-8</v>
      </c>
      <c r="F234" s="55">
        <f>Table32[[#This Row],[Residential Incentive Disbursements]]+Table32[[#This Row],[C&amp;I Incentive Disbursements]]</f>
        <v>0</v>
      </c>
      <c r="G234" s="57">
        <f>Table32[[#This Row],[Incentive Disbursements]]/'1.) CLM Reference'!$B$5</f>
        <v>0</v>
      </c>
      <c r="H234" s="102">
        <v>0</v>
      </c>
      <c r="I234" s="57">
        <f>Table32[[#This Row],[Residential CLM $ Collected]]/'1.) CLM Reference'!$B$4</f>
        <v>0</v>
      </c>
      <c r="J234" s="81">
        <v>0</v>
      </c>
      <c r="K234" s="57">
        <f>Table32[[#This Row],[Residential Incentive Disbursements]]/'1.) CLM Reference'!$B$5</f>
        <v>0</v>
      </c>
      <c r="L234" s="102">
        <v>6.5174099999999999</v>
      </c>
      <c r="M234" s="57">
        <f>Table32[[#This Row],[C&amp;I CLM $ Collected]]/'1.) CLM Reference'!$B$4</f>
        <v>6.1800585332654312E-8</v>
      </c>
      <c r="N234" s="102">
        <v>0</v>
      </c>
      <c r="O234" s="80">
        <f>Table32[[#This Row],[C&amp;I Incentive Disbursements]]/'1.) CLM Reference'!$B$5</f>
        <v>0</v>
      </c>
    </row>
    <row r="235" spans="1:15" x14ac:dyDescent="0.35">
      <c r="A235" s="89" t="s">
        <v>196</v>
      </c>
      <c r="B235" s="100">
        <v>9003430601</v>
      </c>
      <c r="C235" s="89" t="s">
        <v>50</v>
      </c>
      <c r="D235" s="53">
        <f>Table32[[#This Row],[Residential CLM $ Collected]]+Table32[[#This Row],[C&amp;I CLM $ Collected]]</f>
        <v>553730.39967000007</v>
      </c>
      <c r="E235" s="57">
        <f>Table32[[#This Row],[CLM $ Collected ]]/'1.) CLM Reference'!$B$4</f>
        <v>5.2506843694183139E-3</v>
      </c>
      <c r="F235" s="55">
        <f>Table32[[#This Row],[Residential Incentive Disbursements]]+Table32[[#This Row],[C&amp;I Incentive Disbursements]]</f>
        <v>205466.8</v>
      </c>
      <c r="G235" s="57">
        <f>Table32[[#This Row],[Incentive Disbursements]]/'1.) CLM Reference'!$B$5</f>
        <v>1.5667052999676035E-3</v>
      </c>
      <c r="H235" s="102">
        <v>0</v>
      </c>
      <c r="I235" s="57">
        <f>Table32[[#This Row],[Residential CLM $ Collected]]/'1.) CLM Reference'!$B$4</f>
        <v>0</v>
      </c>
      <c r="J235" s="81">
        <v>0</v>
      </c>
      <c r="K235" s="57">
        <f>Table32[[#This Row],[Residential Incentive Disbursements]]/'1.) CLM Reference'!$B$5</f>
        <v>0</v>
      </c>
      <c r="L235" s="102">
        <v>553730.39967000007</v>
      </c>
      <c r="M235" s="57">
        <f>Table32[[#This Row],[C&amp;I CLM $ Collected]]/'1.) CLM Reference'!$B$4</f>
        <v>5.2506843694183139E-3</v>
      </c>
      <c r="N235" s="102">
        <v>205466.8</v>
      </c>
      <c r="O235" s="80">
        <f>Table32[[#This Row],[C&amp;I Incentive Disbursements]]/'1.) CLM Reference'!$B$5</f>
        <v>1.5667052999676035E-3</v>
      </c>
    </row>
    <row r="236" spans="1:15" x14ac:dyDescent="0.35">
      <c r="A236" s="92" t="s">
        <v>197</v>
      </c>
      <c r="B236" s="100">
        <v>9011711100</v>
      </c>
      <c r="C236" s="89" t="s">
        <v>50</v>
      </c>
      <c r="D236" s="53">
        <f>Table32[[#This Row],[Residential CLM $ Collected]]+Table32[[#This Row],[C&amp;I CLM $ Collected]]</f>
        <v>6577.5119999999997</v>
      </c>
      <c r="E236" s="57">
        <f>Table32[[#This Row],[CLM $ Collected ]]/'1.) CLM Reference'!$B$4</f>
        <v>6.2370495585295025E-5</v>
      </c>
      <c r="F236" s="55">
        <f>Table32[[#This Row],[Residential Incentive Disbursements]]+Table32[[#This Row],[C&amp;I Incentive Disbursements]]</f>
        <v>200</v>
      </c>
      <c r="G236" s="57">
        <f>Table32[[#This Row],[Incentive Disbursements]]/'1.) CLM Reference'!$B$5</f>
        <v>1.5250203925574386E-6</v>
      </c>
      <c r="H236" s="102">
        <v>0</v>
      </c>
      <c r="I236" s="57">
        <f>Table32[[#This Row],[Residential CLM $ Collected]]/'1.) CLM Reference'!$B$4</f>
        <v>0</v>
      </c>
      <c r="J236" s="81">
        <v>0</v>
      </c>
      <c r="K236" s="57">
        <f>Table32[[#This Row],[Residential Incentive Disbursements]]/'1.) CLM Reference'!$B$5</f>
        <v>0</v>
      </c>
      <c r="L236" s="102">
        <v>6577.5119999999997</v>
      </c>
      <c r="M236" s="57">
        <f>Table32[[#This Row],[C&amp;I CLM $ Collected]]/'1.) CLM Reference'!$B$4</f>
        <v>6.2370495585295025E-5</v>
      </c>
      <c r="N236" s="102">
        <v>200</v>
      </c>
      <c r="O236" s="80">
        <f>Table32[[#This Row],[C&amp;I Incentive Disbursements]]/'1.) CLM Reference'!$B$5</f>
        <v>1.5250203925574386E-6</v>
      </c>
    </row>
    <row r="237" spans="1:15" x14ac:dyDescent="0.35">
      <c r="A237" s="89" t="s">
        <v>198</v>
      </c>
      <c r="B237" s="100">
        <v>9013890100</v>
      </c>
      <c r="C237" s="89" t="s">
        <v>50</v>
      </c>
      <c r="D237" s="53">
        <f>Table32[[#This Row],[Residential CLM $ Collected]]+Table32[[#This Row],[C&amp;I CLM $ Collected]]</f>
        <v>0</v>
      </c>
      <c r="E237" s="57">
        <f>Table32[[#This Row],[CLM $ Collected ]]/'1.) CLM Reference'!$B$4</f>
        <v>0</v>
      </c>
      <c r="F237" s="55">
        <f>Table32[[#This Row],[Residential Incentive Disbursements]]+Table32[[#This Row],[C&amp;I Incentive Disbursements]]</f>
        <v>555</v>
      </c>
      <c r="G237" s="57">
        <f>Table32[[#This Row],[Incentive Disbursements]]/'1.) CLM Reference'!$B$5</f>
        <v>4.2319315893468916E-6</v>
      </c>
      <c r="H237" s="102">
        <v>0</v>
      </c>
      <c r="I237" s="57">
        <f>Table32[[#This Row],[Residential CLM $ Collected]]/'1.) CLM Reference'!$B$4</f>
        <v>0</v>
      </c>
      <c r="J237" s="81">
        <v>0</v>
      </c>
      <c r="K237" s="57">
        <f>Table32[[#This Row],[Residential Incentive Disbursements]]/'1.) CLM Reference'!$B$5</f>
        <v>0</v>
      </c>
      <c r="L237" s="102">
        <v>0</v>
      </c>
      <c r="M237" s="57">
        <f>Table32[[#This Row],[C&amp;I CLM $ Collected]]/'1.) CLM Reference'!$B$4</f>
        <v>0</v>
      </c>
      <c r="N237" s="102">
        <v>555</v>
      </c>
      <c r="O237" s="80">
        <f>Table32[[#This Row],[C&amp;I Incentive Disbursements]]/'1.) CLM Reference'!$B$5</f>
        <v>4.2319315893468916E-6</v>
      </c>
    </row>
    <row r="238" spans="1:15" x14ac:dyDescent="0.35">
      <c r="A238" s="92" t="s">
        <v>198</v>
      </c>
      <c r="B238" s="100">
        <v>9013890201</v>
      </c>
      <c r="C238" s="89" t="s">
        <v>50</v>
      </c>
      <c r="D238" s="53">
        <f>Table32[[#This Row],[Residential CLM $ Collected]]+Table32[[#This Row],[C&amp;I CLM $ Collected]]</f>
        <v>176369.61314999999</v>
      </c>
      <c r="E238" s="57">
        <f>Table32[[#This Row],[CLM $ Collected ]]/'1.) CLM Reference'!$B$4</f>
        <v>1.6724044256175082E-3</v>
      </c>
      <c r="F238" s="55">
        <f>Table32[[#This Row],[Residential Incentive Disbursements]]+Table32[[#This Row],[C&amp;I Incentive Disbursements]]</f>
        <v>25935</v>
      </c>
      <c r="G238" s="57">
        <f>Table32[[#This Row],[Incentive Disbursements]]/'1.) CLM Reference'!$B$5</f>
        <v>1.9775701940488583E-4</v>
      </c>
      <c r="H238" s="102">
        <v>0</v>
      </c>
      <c r="I238" s="57">
        <f>Table32[[#This Row],[Residential CLM $ Collected]]/'1.) CLM Reference'!$B$4</f>
        <v>0</v>
      </c>
      <c r="J238" s="81">
        <v>0</v>
      </c>
      <c r="K238" s="57">
        <f>Table32[[#This Row],[Residential Incentive Disbursements]]/'1.) CLM Reference'!$B$5</f>
        <v>0</v>
      </c>
      <c r="L238" s="102">
        <v>176369.61314999999</v>
      </c>
      <c r="M238" s="57">
        <f>Table32[[#This Row],[C&amp;I CLM $ Collected]]/'1.) CLM Reference'!$B$4</f>
        <v>1.6724044256175082E-3</v>
      </c>
      <c r="N238" s="102">
        <v>25935</v>
      </c>
      <c r="O238" s="80">
        <f>Table32[[#This Row],[C&amp;I Incentive Disbursements]]/'1.) CLM Reference'!$B$5</f>
        <v>1.9775701940488583E-4</v>
      </c>
    </row>
    <row r="239" spans="1:15" x14ac:dyDescent="0.35">
      <c r="A239" s="89" t="s">
        <v>49</v>
      </c>
      <c r="B239" s="100">
        <v>9001010202</v>
      </c>
      <c r="C239" s="89" t="s">
        <v>50</v>
      </c>
      <c r="D239" s="53">
        <f>Table32[[#This Row],[Residential CLM $ Collected]]+Table32[[#This Row],[C&amp;I CLM $ Collected]]</f>
        <v>0</v>
      </c>
      <c r="E239" s="57">
        <f>Table32[[#This Row],[CLM $ Collected ]]/'1.) CLM Reference'!$B$4</f>
        <v>0</v>
      </c>
      <c r="F239" s="55">
        <f>Table32[[#This Row],[Residential Incentive Disbursements]]+Table32[[#This Row],[C&amp;I Incentive Disbursements]]</f>
        <v>181856.1</v>
      </c>
      <c r="G239" s="57">
        <f>Table32[[#This Row],[Incentive Disbursements]]/'1.) CLM Reference'!$B$5</f>
        <v>1.386671305054824E-3</v>
      </c>
      <c r="H239" s="102">
        <v>0</v>
      </c>
      <c r="I239" s="57">
        <f>Table32[[#This Row],[Residential CLM $ Collected]]/'1.) CLM Reference'!$B$4</f>
        <v>0</v>
      </c>
      <c r="J239" s="58">
        <v>0</v>
      </c>
      <c r="K239" s="57">
        <f>Table32[[#This Row],[Residential Incentive Disbursements]]/'1.) CLM Reference'!$B$5</f>
        <v>0</v>
      </c>
      <c r="L239" s="102">
        <v>0</v>
      </c>
      <c r="M239" s="57">
        <f>Table32[[#This Row],[C&amp;I CLM $ Collected]]/'1.) CLM Reference'!$B$4</f>
        <v>0</v>
      </c>
      <c r="N239" s="102">
        <v>181856.1</v>
      </c>
      <c r="O239" s="80">
        <f>Table32[[#This Row],[C&amp;I Incentive Disbursements]]/'1.) CLM Reference'!$B$5</f>
        <v>1.386671305054824E-3</v>
      </c>
    </row>
    <row r="240" spans="1:15" x14ac:dyDescent="0.35">
      <c r="A240" s="89" t="s">
        <v>49</v>
      </c>
      <c r="B240" s="100">
        <v>9001020100</v>
      </c>
      <c r="C240" s="89" t="s">
        <v>50</v>
      </c>
      <c r="D240" s="53">
        <f>Table32[[#This Row],[Residential CLM $ Collected]]+Table32[[#This Row],[C&amp;I CLM $ Collected]]</f>
        <v>10234.979459999999</v>
      </c>
      <c r="E240" s="57">
        <f>Table32[[#This Row],[CLM $ Collected ]]/'1.) CLM Reference'!$B$4</f>
        <v>9.7052007084976084E-5</v>
      </c>
      <c r="F240" s="55">
        <f>Table32[[#This Row],[Residential Incentive Disbursements]]+Table32[[#This Row],[C&amp;I Incentive Disbursements]]</f>
        <v>0</v>
      </c>
      <c r="G240" s="57">
        <f>Table32[[#This Row],[Incentive Disbursements]]/'1.) CLM Reference'!$B$5</f>
        <v>0</v>
      </c>
      <c r="H240" s="102">
        <v>10191.263999999999</v>
      </c>
      <c r="I240" s="57">
        <f>Table32[[#This Row],[Residential CLM $ Collected]]/'1.) CLM Reference'!$B$4</f>
        <v>9.6637480299629431E-5</v>
      </c>
      <c r="J240" s="58">
        <v>0</v>
      </c>
      <c r="K240" s="57">
        <f>Table32[[#This Row],[Residential Incentive Disbursements]]/'1.) CLM Reference'!$B$5</f>
        <v>0</v>
      </c>
      <c r="L240" s="102">
        <v>43.715460000000007</v>
      </c>
      <c r="M240" s="57">
        <f>Table32[[#This Row],[C&amp;I CLM $ Collected]]/'1.) CLM Reference'!$B$4</f>
        <v>4.1452678534666939E-7</v>
      </c>
      <c r="N240" s="102">
        <v>0</v>
      </c>
      <c r="O240" s="80">
        <f>Table32[[#This Row],[C&amp;I Incentive Disbursements]]/'1.) CLM Reference'!$B$5</f>
        <v>0</v>
      </c>
    </row>
    <row r="241" spans="1:15" x14ac:dyDescent="0.35">
      <c r="A241" s="89" t="s">
        <v>49</v>
      </c>
      <c r="B241" s="100">
        <v>9001021500</v>
      </c>
      <c r="C241" s="89" t="s">
        <v>50</v>
      </c>
      <c r="D241" s="53">
        <f>Table32[[#This Row],[Residential CLM $ Collected]]+Table32[[#This Row],[C&amp;I CLM $ Collected]]</f>
        <v>3174171.69918</v>
      </c>
      <c r="E241" s="57">
        <f>Table32[[#This Row],[CLM $ Collected ]]/'1.) CLM Reference'!$B$4</f>
        <v>3.0098715433841034E-2</v>
      </c>
      <c r="F241" s="55">
        <f>Table32[[#This Row],[Residential Incentive Disbursements]]+Table32[[#This Row],[C&amp;I Incentive Disbursements]]</f>
        <v>597719.01</v>
      </c>
      <c r="G241" s="57">
        <f>Table32[[#This Row],[Incentive Disbursements]]/'1.) CLM Reference'!$B$5</f>
        <v>4.557668396346218E-3</v>
      </c>
      <c r="H241" s="102">
        <v>2709.36</v>
      </c>
      <c r="I241" s="57">
        <f>Table32[[#This Row],[Residential CLM $ Collected]]/'1.) CLM Reference'!$B$4</f>
        <v>2.5691192341264442E-5</v>
      </c>
      <c r="J241" s="58">
        <v>0</v>
      </c>
      <c r="K241" s="57">
        <f>Table32[[#This Row],[Residential Incentive Disbursements]]/'1.) CLM Reference'!$B$5</f>
        <v>0</v>
      </c>
      <c r="L241" s="102">
        <v>3171462.3391800001</v>
      </c>
      <c r="M241" s="57">
        <f>Table32[[#This Row],[C&amp;I CLM $ Collected]]/'1.) CLM Reference'!$B$4</f>
        <v>3.0073024241499772E-2</v>
      </c>
      <c r="N241" s="102">
        <v>597719.01</v>
      </c>
      <c r="O241" s="80">
        <f>Table32[[#This Row],[C&amp;I Incentive Disbursements]]/'1.) CLM Reference'!$B$5</f>
        <v>4.557668396346218E-3</v>
      </c>
    </row>
    <row r="242" spans="1:15" x14ac:dyDescent="0.35">
      <c r="A242" s="89" t="s">
        <v>49</v>
      </c>
      <c r="B242" s="100">
        <v>9001021700</v>
      </c>
      <c r="C242" s="89" t="s">
        <v>50</v>
      </c>
      <c r="D242" s="53">
        <f>Table32[[#This Row],[Residential CLM $ Collected]]+Table32[[#This Row],[C&amp;I CLM $ Collected]]</f>
        <v>9810.9359999999997</v>
      </c>
      <c r="E242" s="57">
        <f>Table32[[#This Row],[CLM $ Collected ]]/'1.) CLM Reference'!$B$4</f>
        <v>9.3031064097733629E-5</v>
      </c>
      <c r="F242" s="55">
        <f>Table32[[#This Row],[Residential Incentive Disbursements]]+Table32[[#This Row],[C&amp;I Incentive Disbursements]]</f>
        <v>0</v>
      </c>
      <c r="G242" s="57">
        <f>Table32[[#This Row],[Incentive Disbursements]]/'1.) CLM Reference'!$B$5</f>
        <v>0</v>
      </c>
      <c r="H242" s="102">
        <v>9810.9359999999997</v>
      </c>
      <c r="I242" s="57">
        <f>Table32[[#This Row],[Residential CLM $ Collected]]/'1.) CLM Reference'!$B$4</f>
        <v>9.3031064097733629E-5</v>
      </c>
      <c r="J242" s="58">
        <v>0</v>
      </c>
      <c r="K242" s="57">
        <f>Table32[[#This Row],[Residential Incentive Disbursements]]/'1.) CLM Reference'!$B$5</f>
        <v>0</v>
      </c>
      <c r="L242" s="102">
        <v>0</v>
      </c>
      <c r="M242" s="57">
        <f>Table32[[#This Row],[C&amp;I CLM $ Collected]]/'1.) CLM Reference'!$B$4</f>
        <v>0</v>
      </c>
      <c r="N242" s="102">
        <v>0</v>
      </c>
      <c r="O242" s="80">
        <f>Table32[[#This Row],[C&amp;I Incentive Disbursements]]/'1.) CLM Reference'!$B$5</f>
        <v>0</v>
      </c>
    </row>
    <row r="243" spans="1:15" x14ac:dyDescent="0.35">
      <c r="A243" s="89" t="s">
        <v>51</v>
      </c>
      <c r="B243" s="100">
        <v>9015907200</v>
      </c>
      <c r="C243" s="89" t="s">
        <v>50</v>
      </c>
      <c r="D243" s="53">
        <f>Table32[[#This Row],[Residential CLM $ Collected]]+Table32[[#This Row],[C&amp;I CLM $ Collected]]</f>
        <v>0</v>
      </c>
      <c r="E243" s="57">
        <f>Table32[[#This Row],[CLM $ Collected ]]/'1.) CLM Reference'!$B$4</f>
        <v>0</v>
      </c>
      <c r="F243" s="55">
        <f>Table32[[#This Row],[Residential Incentive Disbursements]]+Table32[[#This Row],[C&amp;I Incentive Disbursements]]</f>
        <v>13760</v>
      </c>
      <c r="G243" s="57">
        <f>Table32[[#This Row],[Incentive Disbursements]]/'1.) CLM Reference'!$B$5</f>
        <v>1.0492140300795177E-4</v>
      </c>
      <c r="H243" s="102">
        <v>0</v>
      </c>
      <c r="I243" s="57">
        <f>Table32[[#This Row],[Residential CLM $ Collected]]/'1.) CLM Reference'!$B$4</f>
        <v>0</v>
      </c>
      <c r="J243" s="58">
        <v>0</v>
      </c>
      <c r="K243" s="57">
        <f>Table32[[#This Row],[Residential Incentive Disbursements]]/'1.) CLM Reference'!$B$5</f>
        <v>0</v>
      </c>
      <c r="L243" s="102">
        <v>0</v>
      </c>
      <c r="M243" s="57">
        <f>Table32[[#This Row],[C&amp;I CLM $ Collected]]/'1.) CLM Reference'!$B$4</f>
        <v>0</v>
      </c>
      <c r="N243" s="102">
        <v>13760</v>
      </c>
      <c r="O243" s="80">
        <f>Table32[[#This Row],[C&amp;I Incentive Disbursements]]/'1.) CLM Reference'!$B$5</f>
        <v>1.0492140300795177E-4</v>
      </c>
    </row>
    <row r="244" spans="1:15" x14ac:dyDescent="0.35">
      <c r="A244" s="89" t="s">
        <v>51</v>
      </c>
      <c r="B244" s="100">
        <v>9015908100</v>
      </c>
      <c r="C244" s="89" t="s">
        <v>50</v>
      </c>
      <c r="D244" s="53">
        <f>Table32[[#This Row],[Residential CLM $ Collected]]+Table32[[#This Row],[C&amp;I CLM $ Collected]]</f>
        <v>2014.7335200000002</v>
      </c>
      <c r="E244" s="57">
        <f>Table32[[#This Row],[CLM $ Collected ]]/'1.) CLM Reference'!$B$4</f>
        <v>1.9104477211855476E-5</v>
      </c>
      <c r="F244" s="55">
        <f>Table32[[#This Row],[Residential Incentive Disbursements]]+Table32[[#This Row],[C&amp;I Incentive Disbursements]]</f>
        <v>0</v>
      </c>
      <c r="G244" s="57">
        <f>Table32[[#This Row],[Incentive Disbursements]]/'1.) CLM Reference'!$B$5</f>
        <v>0</v>
      </c>
      <c r="H244" s="102">
        <v>0</v>
      </c>
      <c r="I244" s="57">
        <f>Table32[[#This Row],[Residential CLM $ Collected]]/'1.) CLM Reference'!$B$4</f>
        <v>0</v>
      </c>
      <c r="J244" s="58">
        <v>0</v>
      </c>
      <c r="K244" s="57">
        <f>Table32[[#This Row],[Residential Incentive Disbursements]]/'1.) CLM Reference'!$B$5</f>
        <v>0</v>
      </c>
      <c r="L244" s="102">
        <v>2014.7335200000002</v>
      </c>
      <c r="M244" s="57">
        <f>Table32[[#This Row],[C&amp;I CLM $ Collected]]/'1.) CLM Reference'!$B$4</f>
        <v>1.9104477211855476E-5</v>
      </c>
      <c r="N244" s="102">
        <v>0</v>
      </c>
      <c r="O244" s="80">
        <f>Table32[[#This Row],[C&amp;I Incentive Disbursements]]/'1.) CLM Reference'!$B$5</f>
        <v>0</v>
      </c>
    </row>
    <row r="245" spans="1:15" x14ac:dyDescent="0.35">
      <c r="A245" s="89" t="s">
        <v>52</v>
      </c>
      <c r="B245" s="100">
        <v>9011705101</v>
      </c>
      <c r="C245" s="89" t="s">
        <v>50</v>
      </c>
      <c r="D245" s="53">
        <f>Table32[[#This Row],[Residential CLM $ Collected]]+Table32[[#This Row],[C&amp;I CLM $ Collected]]</f>
        <v>0</v>
      </c>
      <c r="E245" s="57">
        <f>Table32[[#This Row],[CLM $ Collected ]]/'1.) CLM Reference'!$B$4</f>
        <v>0</v>
      </c>
      <c r="F245" s="55">
        <f>Table32[[#This Row],[Residential Incentive Disbursements]]+Table32[[#This Row],[C&amp;I Incentive Disbursements]]</f>
        <v>41008</v>
      </c>
      <c r="G245" s="57">
        <f>Table32[[#This Row],[Incentive Disbursements]]/'1.) CLM Reference'!$B$5</f>
        <v>3.1269018128997719E-4</v>
      </c>
      <c r="H245" s="102">
        <v>0</v>
      </c>
      <c r="I245" s="57">
        <f>Table32[[#This Row],[Residential CLM $ Collected]]/'1.) CLM Reference'!$B$4</f>
        <v>0</v>
      </c>
      <c r="J245" s="58">
        <v>0</v>
      </c>
      <c r="K245" s="57">
        <f>Table32[[#This Row],[Residential Incentive Disbursements]]/'1.) CLM Reference'!$B$5</f>
        <v>0</v>
      </c>
      <c r="L245" s="102">
        <v>0</v>
      </c>
      <c r="M245" s="57">
        <f>Table32[[#This Row],[C&amp;I CLM $ Collected]]/'1.) CLM Reference'!$B$4</f>
        <v>0</v>
      </c>
      <c r="N245" s="102">
        <v>41008</v>
      </c>
      <c r="O245" s="80">
        <f>Table32[[#This Row],[C&amp;I Incentive Disbursements]]/'1.) CLM Reference'!$B$5</f>
        <v>3.1269018128997719E-4</v>
      </c>
    </row>
    <row r="246" spans="1:15" x14ac:dyDescent="0.35">
      <c r="A246" s="89" t="s">
        <v>52</v>
      </c>
      <c r="B246" s="100">
        <v>9011705200</v>
      </c>
      <c r="C246" s="89" t="s">
        <v>50</v>
      </c>
      <c r="D246" s="53">
        <f>Table32[[#This Row],[Residential CLM $ Collected]]+Table32[[#This Row],[C&amp;I CLM $ Collected]]</f>
        <v>128701.14444</v>
      </c>
      <c r="E246" s="57">
        <f>Table32[[#This Row],[CLM $ Collected ]]/'1.) CLM Reference'!$B$4</f>
        <v>1.2203936931042374E-3</v>
      </c>
      <c r="F246" s="55">
        <f>Table32[[#This Row],[Residential Incentive Disbursements]]+Table32[[#This Row],[C&amp;I Incentive Disbursements]]</f>
        <v>469810.4</v>
      </c>
      <c r="G246" s="57">
        <f>Table32[[#This Row],[Incentive Disbursements]]/'1.) CLM Reference'!$B$5</f>
        <v>3.5823522031778361E-3</v>
      </c>
      <c r="H246" s="102">
        <v>0</v>
      </c>
      <c r="I246" s="57">
        <f>Table32[[#This Row],[Residential CLM $ Collected]]/'1.) CLM Reference'!$B$4</f>
        <v>0</v>
      </c>
      <c r="J246" s="58">
        <v>0</v>
      </c>
      <c r="K246" s="57">
        <f>Table32[[#This Row],[Residential Incentive Disbursements]]/'1.) CLM Reference'!$B$5</f>
        <v>0</v>
      </c>
      <c r="L246" s="102">
        <v>128701.14444</v>
      </c>
      <c r="M246" s="57">
        <f>Table32[[#This Row],[C&amp;I CLM $ Collected]]/'1.) CLM Reference'!$B$4</f>
        <v>1.2203936931042374E-3</v>
      </c>
      <c r="N246" s="102">
        <v>469810.4</v>
      </c>
      <c r="O246" s="80">
        <f>Table32[[#This Row],[C&amp;I Incentive Disbursements]]/'1.) CLM Reference'!$B$5</f>
        <v>3.5823522031778361E-3</v>
      </c>
    </row>
    <row r="247" spans="1:15" x14ac:dyDescent="0.35">
      <c r="A247" s="89" t="s">
        <v>53</v>
      </c>
      <c r="B247" s="100">
        <v>9003477101</v>
      </c>
      <c r="C247" s="89" t="s">
        <v>50</v>
      </c>
      <c r="D247" s="53">
        <f>Table32[[#This Row],[Residential CLM $ Collected]]+Table32[[#This Row],[C&amp;I CLM $ Collected]]</f>
        <v>442972.88647000003</v>
      </c>
      <c r="E247" s="57">
        <f>Table32[[#This Row],[CLM $ Collected ]]/'1.) CLM Reference'!$B$4</f>
        <v>4.2004390809142625E-3</v>
      </c>
      <c r="F247" s="55">
        <f>Table32[[#This Row],[Residential Incentive Disbursements]]+Table32[[#This Row],[C&amp;I Incentive Disbursements]]</f>
        <v>3014452.48</v>
      </c>
      <c r="G247" s="57">
        <f>Table32[[#This Row],[Incentive Disbursements]]/'1.) CLM Reference'!$B$5</f>
        <v>2.2985507521976721E-2</v>
      </c>
      <c r="H247" s="102">
        <v>0</v>
      </c>
      <c r="I247" s="57">
        <f>Table32[[#This Row],[Residential CLM $ Collected]]/'1.) CLM Reference'!$B$4</f>
        <v>0</v>
      </c>
      <c r="J247" s="58">
        <v>0</v>
      </c>
      <c r="K247" s="57">
        <f>Table32[[#This Row],[Residential Incentive Disbursements]]/'1.) CLM Reference'!$B$5</f>
        <v>0</v>
      </c>
      <c r="L247" s="102">
        <v>442972.88647000003</v>
      </c>
      <c r="M247" s="57">
        <f>Table32[[#This Row],[C&amp;I CLM $ Collected]]/'1.) CLM Reference'!$B$4</f>
        <v>4.2004390809142625E-3</v>
      </c>
      <c r="N247" s="102">
        <v>3014452.48</v>
      </c>
      <c r="O247" s="80">
        <f>Table32[[#This Row],[C&amp;I Incentive Disbursements]]/'1.) CLM Reference'!$B$5</f>
        <v>2.2985507521976721E-2</v>
      </c>
    </row>
    <row r="248" spans="1:15" x14ac:dyDescent="0.35">
      <c r="A248" s="89" t="s">
        <v>54</v>
      </c>
      <c r="B248" s="100">
        <v>9005300500</v>
      </c>
      <c r="C248" s="89" t="s">
        <v>50</v>
      </c>
      <c r="D248" s="53">
        <f>Table32[[#This Row],[Residential CLM $ Collected]]+Table32[[#This Row],[C&amp;I CLM $ Collected]]</f>
        <v>0</v>
      </c>
      <c r="E248" s="57">
        <f>Table32[[#This Row],[CLM $ Collected ]]/'1.) CLM Reference'!$B$4</f>
        <v>0</v>
      </c>
      <c r="F248" s="55">
        <f>Table32[[#This Row],[Residential Incentive Disbursements]]+Table32[[#This Row],[C&amp;I Incentive Disbursements]]</f>
        <v>812</v>
      </c>
      <c r="G248" s="57">
        <f>Table32[[#This Row],[Incentive Disbursements]]/'1.) CLM Reference'!$B$5</f>
        <v>6.1915827937832004E-6</v>
      </c>
      <c r="H248" s="102">
        <v>0</v>
      </c>
      <c r="I248" s="57">
        <f>Table32[[#This Row],[Residential CLM $ Collected]]/'1.) CLM Reference'!$B$4</f>
        <v>0</v>
      </c>
      <c r="J248" s="58">
        <v>0</v>
      </c>
      <c r="K248" s="57">
        <f>Table32[[#This Row],[Residential Incentive Disbursements]]/'1.) CLM Reference'!$B$5</f>
        <v>0</v>
      </c>
      <c r="L248" s="102">
        <v>0</v>
      </c>
      <c r="M248" s="57">
        <f>Table32[[#This Row],[C&amp;I CLM $ Collected]]/'1.) CLM Reference'!$B$4</f>
        <v>0</v>
      </c>
      <c r="N248" s="102">
        <v>812</v>
      </c>
      <c r="O248" s="80">
        <f>Table32[[#This Row],[C&amp;I Incentive Disbursements]]/'1.) CLM Reference'!$B$5</f>
        <v>6.1915827937832004E-6</v>
      </c>
    </row>
    <row r="249" spans="1:15" x14ac:dyDescent="0.35">
      <c r="A249" s="89" t="s">
        <v>54</v>
      </c>
      <c r="B249" s="100">
        <v>9005349100</v>
      </c>
      <c r="C249" s="89" t="s">
        <v>50</v>
      </c>
      <c r="D249" s="53">
        <f>Table32[[#This Row],[Residential CLM $ Collected]]+Table32[[#This Row],[C&amp;I CLM $ Collected]]</f>
        <v>136349.24743000002</v>
      </c>
      <c r="E249" s="57">
        <f>Table32[[#This Row],[CLM $ Collected ]]/'1.) CLM Reference'!$B$4</f>
        <v>1.2929159437323895E-3</v>
      </c>
      <c r="F249" s="55">
        <f>Table32[[#This Row],[Residential Incentive Disbursements]]+Table32[[#This Row],[C&amp;I Incentive Disbursements]]</f>
        <v>103947.35</v>
      </c>
      <c r="G249" s="57">
        <f>Table32[[#This Row],[Incentive Disbursements]]/'1.) CLM Reference'!$B$5</f>
        <v>7.9260914251152732E-4</v>
      </c>
      <c r="H249" s="102">
        <v>0</v>
      </c>
      <c r="I249" s="57">
        <f>Table32[[#This Row],[Residential CLM $ Collected]]/'1.) CLM Reference'!$B$4</f>
        <v>0</v>
      </c>
      <c r="J249" s="58">
        <v>0</v>
      </c>
      <c r="K249" s="57">
        <f>Table32[[#This Row],[Residential Incentive Disbursements]]/'1.) CLM Reference'!$B$5</f>
        <v>0</v>
      </c>
      <c r="L249" s="102">
        <v>136349.24743000002</v>
      </c>
      <c r="M249" s="57">
        <f>Table32[[#This Row],[C&amp;I CLM $ Collected]]/'1.) CLM Reference'!$B$4</f>
        <v>1.2929159437323895E-3</v>
      </c>
      <c r="N249" s="102">
        <v>103947.35</v>
      </c>
      <c r="O249" s="80">
        <f>Table32[[#This Row],[C&amp;I Incentive Disbursements]]/'1.) CLM Reference'!$B$5</f>
        <v>7.9260914251152732E-4</v>
      </c>
    </row>
    <row r="250" spans="1:15" x14ac:dyDescent="0.35">
      <c r="A250" s="89" t="s">
        <v>55</v>
      </c>
      <c r="B250" s="100">
        <v>9015900100</v>
      </c>
      <c r="C250" s="89" t="s">
        <v>50</v>
      </c>
      <c r="D250" s="53">
        <f>Table32[[#This Row],[Residential CLM $ Collected]]+Table32[[#This Row],[C&amp;I CLM $ Collected]]</f>
        <v>20337.361400000002</v>
      </c>
      <c r="E250" s="57">
        <f>Table32[[#This Row],[CLM $ Collected ]]/'1.) CLM Reference'!$B$4</f>
        <v>1.9284667354696572E-4</v>
      </c>
      <c r="F250" s="55">
        <f>Table32[[#This Row],[Residential Incentive Disbursements]]+Table32[[#This Row],[C&amp;I Incentive Disbursements]]</f>
        <v>18965</v>
      </c>
      <c r="G250" s="57">
        <f>Table32[[#This Row],[Incentive Disbursements]]/'1.) CLM Reference'!$B$5</f>
        <v>1.4461005872425911E-4</v>
      </c>
      <c r="H250" s="102">
        <v>0</v>
      </c>
      <c r="I250" s="57">
        <f>Table32[[#This Row],[Residential CLM $ Collected]]/'1.) CLM Reference'!$B$4</f>
        <v>0</v>
      </c>
      <c r="J250" s="58">
        <v>0</v>
      </c>
      <c r="K250" s="57">
        <f>Table32[[#This Row],[Residential Incentive Disbursements]]/'1.) CLM Reference'!$B$5</f>
        <v>0</v>
      </c>
      <c r="L250" s="102">
        <v>20337.361400000002</v>
      </c>
      <c r="M250" s="57">
        <f>Table32[[#This Row],[C&amp;I CLM $ Collected]]/'1.) CLM Reference'!$B$4</f>
        <v>1.9284667354696572E-4</v>
      </c>
      <c r="N250" s="102">
        <v>18965</v>
      </c>
      <c r="O250" s="80">
        <f>Table32[[#This Row],[C&amp;I Incentive Disbursements]]/'1.) CLM Reference'!$B$5</f>
        <v>1.4461005872425911E-4</v>
      </c>
    </row>
    <row r="251" spans="1:15" x14ac:dyDescent="0.35">
      <c r="A251" s="89" t="s">
        <v>55</v>
      </c>
      <c r="B251" s="100">
        <v>9015900200</v>
      </c>
      <c r="C251" s="89" t="s">
        <v>50</v>
      </c>
      <c r="D251" s="53">
        <f>Table32[[#This Row],[Residential CLM $ Collected]]+Table32[[#This Row],[C&amp;I CLM $ Collected]]</f>
        <v>1.01336</v>
      </c>
      <c r="E251" s="57">
        <f>Table32[[#This Row],[CLM $ Collected ]]/'1.) CLM Reference'!$B$4</f>
        <v>9.6090688099564957E-9</v>
      </c>
      <c r="F251" s="55">
        <f>Table32[[#This Row],[Residential Incentive Disbursements]]+Table32[[#This Row],[C&amp;I Incentive Disbursements]]</f>
        <v>0</v>
      </c>
      <c r="G251" s="57">
        <f>Table32[[#This Row],[Incentive Disbursements]]/'1.) CLM Reference'!$B$5</f>
        <v>0</v>
      </c>
      <c r="H251" s="102">
        <v>0</v>
      </c>
      <c r="I251" s="57">
        <f>Table32[[#This Row],[Residential CLM $ Collected]]/'1.) CLM Reference'!$B$4</f>
        <v>0</v>
      </c>
      <c r="J251" s="58">
        <v>0</v>
      </c>
      <c r="K251" s="57">
        <f>Table32[[#This Row],[Residential Incentive Disbursements]]/'1.) CLM Reference'!$B$5</f>
        <v>0</v>
      </c>
      <c r="L251" s="102">
        <v>1.01336</v>
      </c>
      <c r="M251" s="57">
        <f>Table32[[#This Row],[C&amp;I CLM $ Collected]]/'1.) CLM Reference'!$B$4</f>
        <v>9.6090688099564957E-9</v>
      </c>
      <c r="N251" s="102">
        <v>0</v>
      </c>
      <c r="O251" s="80">
        <f>Table32[[#This Row],[C&amp;I Incentive Disbursements]]/'1.) CLM Reference'!$B$5</f>
        <v>0</v>
      </c>
    </row>
    <row r="252" spans="1:15" x14ac:dyDescent="0.35">
      <c r="A252" s="89" t="s">
        <v>57</v>
      </c>
      <c r="B252" s="100">
        <v>9013530600</v>
      </c>
      <c r="C252" s="89" t="s">
        <v>50</v>
      </c>
      <c r="D252" s="53">
        <f>Table32[[#This Row],[Residential CLM $ Collected]]+Table32[[#This Row],[C&amp;I CLM $ Collected]]</f>
        <v>0</v>
      </c>
      <c r="E252" s="57">
        <f>Table32[[#This Row],[CLM $ Collected ]]/'1.) CLM Reference'!$B$4</f>
        <v>0</v>
      </c>
      <c r="F252" s="55">
        <f>Table32[[#This Row],[Residential Incentive Disbursements]]+Table32[[#This Row],[C&amp;I Incentive Disbursements]]</f>
        <v>6511</v>
      </c>
      <c r="G252" s="57">
        <f>Table32[[#This Row],[Incentive Disbursements]]/'1.) CLM Reference'!$B$5</f>
        <v>4.9647038879707411E-5</v>
      </c>
      <c r="H252" s="102">
        <v>0</v>
      </c>
      <c r="I252" s="57">
        <f>Table32[[#This Row],[Residential CLM $ Collected]]/'1.) CLM Reference'!$B$4</f>
        <v>0</v>
      </c>
      <c r="J252" s="58">
        <v>0</v>
      </c>
      <c r="K252" s="57">
        <f>Table32[[#This Row],[Residential Incentive Disbursements]]/'1.) CLM Reference'!$B$5</f>
        <v>0</v>
      </c>
      <c r="L252" s="102">
        <v>0</v>
      </c>
      <c r="M252" s="57">
        <f>Table32[[#This Row],[C&amp;I CLM $ Collected]]/'1.) CLM Reference'!$B$4</f>
        <v>0</v>
      </c>
      <c r="N252" s="102">
        <v>6511</v>
      </c>
      <c r="O252" s="80">
        <f>Table32[[#This Row],[C&amp;I Incentive Disbursements]]/'1.) CLM Reference'!$B$5</f>
        <v>4.9647038879707411E-5</v>
      </c>
    </row>
    <row r="253" spans="1:15" x14ac:dyDescent="0.35">
      <c r="A253" s="89" t="s">
        <v>57</v>
      </c>
      <c r="B253" s="100">
        <v>9013533101</v>
      </c>
      <c r="C253" s="89" t="s">
        <v>50</v>
      </c>
      <c r="D253" s="53">
        <f>Table32[[#This Row],[Residential CLM $ Collected]]+Table32[[#This Row],[C&amp;I CLM $ Collected]]</f>
        <v>69390.679829999994</v>
      </c>
      <c r="E253" s="57">
        <f>Table32[[#This Row],[CLM $ Collected ]]/'1.) CLM Reference'!$B$4</f>
        <v>6.5798908310583633E-4</v>
      </c>
      <c r="F253" s="55">
        <f>Table32[[#This Row],[Residential Incentive Disbursements]]+Table32[[#This Row],[C&amp;I Incentive Disbursements]]</f>
        <v>14485.24</v>
      </c>
      <c r="G253" s="57">
        <f>Table32[[#This Row],[Incentive Disbursements]]/'1.) CLM Reference'!$B$5</f>
        <v>1.1045143195544356E-4</v>
      </c>
      <c r="H253" s="102">
        <v>0</v>
      </c>
      <c r="I253" s="57">
        <f>Table32[[#This Row],[Residential CLM $ Collected]]/'1.) CLM Reference'!$B$4</f>
        <v>0</v>
      </c>
      <c r="J253" s="58">
        <v>0</v>
      </c>
      <c r="K253" s="57">
        <f>Table32[[#This Row],[Residential Incentive Disbursements]]/'1.) CLM Reference'!$B$5</f>
        <v>0</v>
      </c>
      <c r="L253" s="102">
        <v>69390.679829999994</v>
      </c>
      <c r="M253" s="57">
        <f>Table32[[#This Row],[C&amp;I CLM $ Collected]]/'1.) CLM Reference'!$B$4</f>
        <v>6.5798908310583633E-4</v>
      </c>
      <c r="N253" s="102">
        <v>14485.24</v>
      </c>
      <c r="O253" s="80">
        <f>Table32[[#This Row],[C&amp;I Incentive Disbursements]]/'1.) CLM Reference'!$B$5</f>
        <v>1.1045143195544356E-4</v>
      </c>
    </row>
    <row r="254" spans="1:15" x14ac:dyDescent="0.35">
      <c r="A254" s="89" t="s">
        <v>58</v>
      </c>
      <c r="B254" s="100">
        <v>9005310100</v>
      </c>
      <c r="C254" s="89" t="s">
        <v>50</v>
      </c>
      <c r="D254" s="53">
        <f>Table32[[#This Row],[Residential CLM $ Collected]]+Table32[[#This Row],[C&amp;I CLM $ Collected]]</f>
        <v>10.779670000000001</v>
      </c>
      <c r="E254" s="57">
        <f>Table32[[#This Row],[CLM $ Collected ]]/'1.) CLM Reference'!$B$4</f>
        <v>1.0221697203227259E-7</v>
      </c>
      <c r="F254" s="55">
        <f>Table32[[#This Row],[Residential Incentive Disbursements]]+Table32[[#This Row],[C&amp;I Incentive Disbursements]]</f>
        <v>21170</v>
      </c>
      <c r="G254" s="57">
        <f>Table32[[#This Row],[Incentive Disbursements]]/'1.) CLM Reference'!$B$5</f>
        <v>1.6142340855220487E-4</v>
      </c>
      <c r="H254" s="102">
        <v>0</v>
      </c>
      <c r="I254" s="57">
        <f>Table32[[#This Row],[Residential CLM $ Collected]]/'1.) CLM Reference'!$B$4</f>
        <v>0</v>
      </c>
      <c r="J254" s="58">
        <v>0</v>
      </c>
      <c r="K254" s="57">
        <f>Table32[[#This Row],[Residential Incentive Disbursements]]/'1.) CLM Reference'!$B$5</f>
        <v>0</v>
      </c>
      <c r="L254" s="102">
        <v>10.779670000000001</v>
      </c>
      <c r="M254" s="57">
        <f>Table32[[#This Row],[C&amp;I CLM $ Collected]]/'1.) CLM Reference'!$B$4</f>
        <v>1.0221697203227259E-7</v>
      </c>
      <c r="N254" s="102">
        <v>21170</v>
      </c>
      <c r="O254" s="80">
        <f>Table32[[#This Row],[C&amp;I Incentive Disbursements]]/'1.) CLM Reference'!$B$5</f>
        <v>1.6142340855220487E-4</v>
      </c>
    </row>
    <row r="255" spans="1:15" x14ac:dyDescent="0.35">
      <c r="A255" s="89" t="s">
        <v>58</v>
      </c>
      <c r="B255" s="100">
        <v>9005310601</v>
      </c>
      <c r="C255" s="89" t="s">
        <v>50</v>
      </c>
      <c r="D255" s="53">
        <f>Table32[[#This Row],[Residential CLM $ Collected]]+Table32[[#This Row],[C&amp;I CLM $ Collected]]</f>
        <v>402934.48061000003</v>
      </c>
      <c r="E255" s="57">
        <f>Table32[[#This Row],[CLM $ Collected ]]/'1.) CLM Reference'!$B$4</f>
        <v>3.8207795354914067E-3</v>
      </c>
      <c r="F255" s="55">
        <f>Table32[[#This Row],[Residential Incentive Disbursements]]+Table32[[#This Row],[C&amp;I Incentive Disbursements]]</f>
        <v>111024.5</v>
      </c>
      <c r="G255" s="57">
        <f>Table32[[#This Row],[Incentive Disbursements]]/'1.) CLM Reference'!$B$5</f>
        <v>8.4657313286746669E-4</v>
      </c>
      <c r="H255" s="102">
        <v>0</v>
      </c>
      <c r="I255" s="90">
        <f>Table32[[#This Row],[Residential CLM $ Collected]]/'1.) CLM Reference'!$B$4</f>
        <v>0</v>
      </c>
      <c r="J255" s="58">
        <v>0</v>
      </c>
      <c r="K255" s="90">
        <f>Table32[[#This Row],[Residential Incentive Disbursements]]/'1.) CLM Reference'!$B$5</f>
        <v>0</v>
      </c>
      <c r="L255" s="102">
        <v>402934.48061000003</v>
      </c>
      <c r="M255" s="90">
        <f>Table32[[#This Row],[C&amp;I CLM $ Collected]]/'1.) CLM Reference'!$B$4</f>
        <v>3.8207795354914067E-3</v>
      </c>
      <c r="N255" s="102">
        <v>111024.5</v>
      </c>
      <c r="O255" s="80">
        <f>Table32[[#This Row],[C&amp;I Incentive Disbursements]]/'1.) CLM Reference'!$B$5</f>
        <v>8.4657313286746669E-4</v>
      </c>
    </row>
    <row r="256" spans="1:15" x14ac:dyDescent="0.35">
      <c r="A256" s="89" t="s">
        <v>58</v>
      </c>
      <c r="B256" s="100">
        <v>9005310803</v>
      </c>
      <c r="C256" s="89" t="s">
        <v>50</v>
      </c>
      <c r="D256" s="53">
        <f>Table32[[#This Row],[Residential CLM $ Collected]]+Table32[[#This Row],[C&amp;I CLM $ Collected]]</f>
        <v>9425.52</v>
      </c>
      <c r="E256" s="57">
        <f>Table32[[#This Row],[CLM $ Collected ]]/'1.) CLM Reference'!$B$4</f>
        <v>8.93764015252439E-5</v>
      </c>
      <c r="F256" s="55">
        <f>Table32[[#This Row],[Residential Incentive Disbursements]]+Table32[[#This Row],[C&amp;I Incentive Disbursements]]</f>
        <v>0</v>
      </c>
      <c r="G256" s="57">
        <f>Table32[[#This Row],[Incentive Disbursements]]/'1.) CLM Reference'!$B$5</f>
        <v>0</v>
      </c>
      <c r="H256" s="102">
        <v>9425.52</v>
      </c>
      <c r="I256" s="90">
        <f>Table32[[#This Row],[Residential CLM $ Collected]]/'1.) CLM Reference'!$B$4</f>
        <v>8.93764015252439E-5</v>
      </c>
      <c r="J256" s="58">
        <v>0</v>
      </c>
      <c r="K256" s="90">
        <f>Table32[[#This Row],[Residential Incentive Disbursements]]/'1.) CLM Reference'!$B$5</f>
        <v>0</v>
      </c>
      <c r="L256" s="102">
        <v>0</v>
      </c>
      <c r="M256" s="90">
        <f>Table32[[#This Row],[C&amp;I CLM $ Collected]]/'1.) CLM Reference'!$B$4</f>
        <v>0</v>
      </c>
      <c r="N256" s="102">
        <v>0</v>
      </c>
      <c r="O256" s="80">
        <f>Table32[[#This Row],[C&amp;I Incentive Disbursements]]/'1.) CLM Reference'!$B$5</f>
        <v>0</v>
      </c>
    </row>
    <row r="257" spans="1:15" x14ac:dyDescent="0.35">
      <c r="A257" s="92" t="s">
        <v>59</v>
      </c>
      <c r="B257" s="100">
        <v>9013890100</v>
      </c>
      <c r="C257" s="89" t="s">
        <v>50</v>
      </c>
      <c r="D257" s="53">
        <f>Table32[[#This Row],[Residential CLM $ Collected]]+Table32[[#This Row],[C&amp;I CLM $ Collected]]</f>
        <v>0</v>
      </c>
      <c r="E257" s="57">
        <f>Table32[[#This Row],[CLM $ Collected ]]/'1.) CLM Reference'!$B$4</f>
        <v>0</v>
      </c>
      <c r="F257" s="55">
        <f>Table32[[#This Row],[Residential Incentive Disbursements]]+Table32[[#This Row],[C&amp;I Incentive Disbursements]]</f>
        <v>280</v>
      </c>
      <c r="G257" s="57">
        <f>Table32[[#This Row],[Incentive Disbursements]]/'1.) CLM Reference'!$B$5</f>
        <v>2.1350285495804141E-6</v>
      </c>
      <c r="H257" s="102">
        <v>0</v>
      </c>
      <c r="I257" s="90">
        <f>Table32[[#This Row],[Residential CLM $ Collected]]/'1.) CLM Reference'!$B$4</f>
        <v>0</v>
      </c>
      <c r="J257" s="58">
        <v>0</v>
      </c>
      <c r="K257" s="90">
        <f>Table32[[#This Row],[Residential Incentive Disbursements]]/'1.) CLM Reference'!$B$5</f>
        <v>0</v>
      </c>
      <c r="L257" s="102">
        <v>0</v>
      </c>
      <c r="M257" s="90">
        <f>Table32[[#This Row],[C&amp;I CLM $ Collected]]/'1.) CLM Reference'!$B$4</f>
        <v>0</v>
      </c>
      <c r="N257" s="102">
        <v>280</v>
      </c>
      <c r="O257" s="80">
        <f>Table32[[#This Row],[C&amp;I Incentive Disbursements]]/'1.) CLM Reference'!$B$5</f>
        <v>2.1350285495804141E-6</v>
      </c>
    </row>
    <row r="258" spans="1:15" x14ac:dyDescent="0.35">
      <c r="A258" s="92" t="s">
        <v>59</v>
      </c>
      <c r="B258" s="100">
        <v>9013890201</v>
      </c>
      <c r="C258" s="89" t="s">
        <v>50</v>
      </c>
      <c r="D258" s="53">
        <f>Table32[[#This Row],[Residential CLM $ Collected]]+Table32[[#This Row],[C&amp;I CLM $ Collected]]</f>
        <v>788.84934999999996</v>
      </c>
      <c r="E258" s="57">
        <f>Table32[[#This Row],[CLM $ Collected ]]/'1.) CLM Reference'!$B$4</f>
        <v>7.4801725791815892E-6</v>
      </c>
      <c r="F258" s="55">
        <f>Table32[[#This Row],[Residential Incentive Disbursements]]+Table32[[#This Row],[C&amp;I Incentive Disbursements]]</f>
        <v>0</v>
      </c>
      <c r="G258" s="57">
        <f>Table32[[#This Row],[Incentive Disbursements]]/'1.) CLM Reference'!$B$5</f>
        <v>0</v>
      </c>
      <c r="H258" s="102">
        <v>0</v>
      </c>
      <c r="I258" s="90">
        <f>Table32[[#This Row],[Residential CLM $ Collected]]/'1.) CLM Reference'!$B$4</f>
        <v>0</v>
      </c>
      <c r="J258" s="58">
        <v>0</v>
      </c>
      <c r="K258" s="90">
        <f>Table32[[#This Row],[Residential Incentive Disbursements]]/'1.) CLM Reference'!$B$5</f>
        <v>0</v>
      </c>
      <c r="L258" s="102">
        <v>788.84934999999996</v>
      </c>
      <c r="M258" s="90">
        <f>Table32[[#This Row],[C&amp;I CLM $ Collected]]/'1.) CLM Reference'!$B$4</f>
        <v>7.4801725791815892E-6</v>
      </c>
      <c r="N258" s="102">
        <v>0</v>
      </c>
      <c r="O258" s="80">
        <f>Table32[[#This Row],[C&amp;I Incentive Disbursements]]/'1.) CLM Reference'!$B$5</f>
        <v>0</v>
      </c>
    </row>
    <row r="259" spans="1:15" x14ac:dyDescent="0.35">
      <c r="A259" s="92" t="s">
        <v>60</v>
      </c>
      <c r="B259" s="100">
        <v>9003487202</v>
      </c>
      <c r="C259" s="89" t="s">
        <v>50</v>
      </c>
      <c r="D259" s="53">
        <f>Table32[[#This Row],[Residential CLM $ Collected]]+Table32[[#This Row],[C&amp;I CLM $ Collected]]</f>
        <v>0</v>
      </c>
      <c r="E259" s="57">
        <f>Table32[[#This Row],[CLM $ Collected ]]/'1.) CLM Reference'!$B$4</f>
        <v>0</v>
      </c>
      <c r="F259" s="55">
        <f>Table32[[#This Row],[Residential Incentive Disbursements]]+Table32[[#This Row],[C&amp;I Incentive Disbursements]]</f>
        <v>57839</v>
      </c>
      <c r="G259" s="57">
        <f>Table32[[#This Row],[Incentive Disbursements]]/'1.) CLM Reference'!$B$5</f>
        <v>4.4102827242564844E-4</v>
      </c>
      <c r="H259" s="102">
        <v>0</v>
      </c>
      <c r="I259" s="90">
        <f>Table32[[#This Row],[Residential CLM $ Collected]]/'1.) CLM Reference'!$B$4</f>
        <v>0</v>
      </c>
      <c r="J259" s="58">
        <v>0</v>
      </c>
      <c r="K259" s="90">
        <f>Table32[[#This Row],[Residential Incentive Disbursements]]/'1.) CLM Reference'!$B$5</f>
        <v>0</v>
      </c>
      <c r="L259" s="102">
        <v>0</v>
      </c>
      <c r="M259" s="90">
        <f>Table32[[#This Row],[C&amp;I CLM $ Collected]]/'1.) CLM Reference'!$B$4</f>
        <v>0</v>
      </c>
      <c r="N259" s="102">
        <v>57839</v>
      </c>
      <c r="O259" s="80">
        <f>Table32[[#This Row],[C&amp;I Incentive Disbursements]]/'1.) CLM Reference'!$B$5</f>
        <v>4.4102827242564844E-4</v>
      </c>
    </row>
    <row r="260" spans="1:15" x14ac:dyDescent="0.35">
      <c r="A260" s="92" t="s">
        <v>60</v>
      </c>
      <c r="B260" s="100">
        <v>9013530100</v>
      </c>
      <c r="C260" s="89" t="s">
        <v>50</v>
      </c>
      <c r="D260" s="53">
        <f>Table32[[#This Row],[Residential CLM $ Collected]]+Table32[[#This Row],[C&amp;I CLM $ Collected]]</f>
        <v>2.6764999999999999</v>
      </c>
      <c r="E260" s="57">
        <f>Table32[[#This Row],[CLM $ Collected ]]/'1.) CLM Reference'!$B$4</f>
        <v>2.5379601197845348E-8</v>
      </c>
      <c r="F260" s="55">
        <f>Table32[[#This Row],[Residential Incentive Disbursements]]+Table32[[#This Row],[C&amp;I Incentive Disbursements]]</f>
        <v>0</v>
      </c>
      <c r="G260" s="57">
        <f>Table32[[#This Row],[Incentive Disbursements]]/'1.) CLM Reference'!$B$5</f>
        <v>0</v>
      </c>
      <c r="H260" s="102">
        <v>0</v>
      </c>
      <c r="I260" s="90">
        <f>Table32[[#This Row],[Residential CLM $ Collected]]/'1.) CLM Reference'!$B$4</f>
        <v>0</v>
      </c>
      <c r="J260" s="58">
        <v>0</v>
      </c>
      <c r="K260" s="90">
        <f>Table32[[#This Row],[Residential Incentive Disbursements]]/'1.) CLM Reference'!$B$5</f>
        <v>0</v>
      </c>
      <c r="L260" s="102">
        <v>2.6764999999999999</v>
      </c>
      <c r="M260" s="90">
        <f>Table32[[#This Row],[C&amp;I CLM $ Collected]]/'1.) CLM Reference'!$B$4</f>
        <v>2.5379601197845348E-8</v>
      </c>
      <c r="N260" s="102">
        <v>0</v>
      </c>
      <c r="O260" s="80">
        <f>Table32[[#This Row],[C&amp;I Incentive Disbursements]]/'1.) CLM Reference'!$B$5</f>
        <v>0</v>
      </c>
    </row>
    <row r="261" spans="1:15" x14ac:dyDescent="0.35">
      <c r="A261" s="92" t="s">
        <v>60</v>
      </c>
      <c r="B261" s="100">
        <v>9013530200</v>
      </c>
      <c r="C261" s="89" t="s">
        <v>50</v>
      </c>
      <c r="D261" s="53">
        <f>Table32[[#This Row],[Residential CLM $ Collected]]+Table32[[#This Row],[C&amp;I CLM $ Collected]]</f>
        <v>1137.7849200000001</v>
      </c>
      <c r="E261" s="57">
        <f>Table32[[#This Row],[CLM $ Collected ]]/'1.) CLM Reference'!$B$4</f>
        <v>1.0788913700176491E-5</v>
      </c>
      <c r="F261" s="55">
        <f>Table32[[#This Row],[Residential Incentive Disbursements]]+Table32[[#This Row],[C&amp;I Incentive Disbursements]]</f>
        <v>0</v>
      </c>
      <c r="G261" s="57">
        <f>Table32[[#This Row],[Incentive Disbursements]]/'1.) CLM Reference'!$B$5</f>
        <v>0</v>
      </c>
      <c r="H261" s="102">
        <v>0</v>
      </c>
      <c r="I261" s="90">
        <f>Table32[[#This Row],[Residential CLM $ Collected]]/'1.) CLM Reference'!$B$4</f>
        <v>0</v>
      </c>
      <c r="J261" s="58">
        <v>0</v>
      </c>
      <c r="K261" s="90">
        <f>Table32[[#This Row],[Residential Incentive Disbursements]]/'1.) CLM Reference'!$B$5</f>
        <v>0</v>
      </c>
      <c r="L261" s="102">
        <v>1137.7849200000001</v>
      </c>
      <c r="M261" s="90">
        <f>Table32[[#This Row],[C&amp;I CLM $ Collected]]/'1.) CLM Reference'!$B$4</f>
        <v>1.0788913700176491E-5</v>
      </c>
      <c r="N261" s="102">
        <v>0</v>
      </c>
      <c r="O261" s="80">
        <f>Table32[[#This Row],[C&amp;I Incentive Disbursements]]/'1.) CLM Reference'!$B$5</f>
        <v>0</v>
      </c>
    </row>
    <row r="262" spans="1:15" x14ac:dyDescent="0.35">
      <c r="A262" s="92" t="s">
        <v>60</v>
      </c>
      <c r="B262" s="100">
        <v>9013530400</v>
      </c>
      <c r="C262" s="89" t="s">
        <v>50</v>
      </c>
      <c r="D262" s="53">
        <f>Table32[[#This Row],[Residential CLM $ Collected]]+Table32[[#This Row],[C&amp;I CLM $ Collected]]</f>
        <v>183238.49265</v>
      </c>
      <c r="E262" s="57">
        <f>Table32[[#This Row],[CLM $ Collected ]]/'1.) CLM Reference'!$B$4</f>
        <v>1.7375377797688458E-3</v>
      </c>
      <c r="F262" s="55">
        <f>Table32[[#This Row],[Residential Incentive Disbursements]]+Table32[[#This Row],[C&amp;I Incentive Disbursements]]</f>
        <v>30024</v>
      </c>
      <c r="G262" s="57">
        <f>Table32[[#This Row],[Incentive Disbursements]]/'1.) CLM Reference'!$B$5</f>
        <v>2.2893606133072268E-4</v>
      </c>
      <c r="H262" s="102">
        <v>0</v>
      </c>
      <c r="I262" s="90">
        <f>Table32[[#This Row],[Residential CLM $ Collected]]/'1.) CLM Reference'!$B$4</f>
        <v>0</v>
      </c>
      <c r="J262" s="58">
        <v>0</v>
      </c>
      <c r="K262" s="90">
        <f>Table32[[#This Row],[Residential Incentive Disbursements]]/'1.) CLM Reference'!$B$5</f>
        <v>0</v>
      </c>
      <c r="L262" s="102">
        <v>183238.49265</v>
      </c>
      <c r="M262" s="90">
        <f>Table32[[#This Row],[C&amp;I CLM $ Collected]]/'1.) CLM Reference'!$B$4</f>
        <v>1.7375377797688458E-3</v>
      </c>
      <c r="N262" s="102">
        <v>30024</v>
      </c>
      <c r="O262" s="80">
        <f>Table32[[#This Row],[C&amp;I Incentive Disbursements]]/'1.) CLM Reference'!$B$5</f>
        <v>2.2893606133072268E-4</v>
      </c>
    </row>
    <row r="263" spans="1:15" x14ac:dyDescent="0.35">
      <c r="A263" s="89" t="s">
        <v>61</v>
      </c>
      <c r="B263" s="100">
        <v>9011708100</v>
      </c>
      <c r="C263" s="89" t="s">
        <v>50</v>
      </c>
      <c r="D263" s="53">
        <f>Table32[[#This Row],[Residential CLM $ Collected]]+Table32[[#This Row],[C&amp;I CLM $ Collected]]</f>
        <v>742.93227000000002</v>
      </c>
      <c r="E263" s="57">
        <f>Table32[[#This Row],[CLM $ Collected ]]/'1.) CLM Reference'!$B$4</f>
        <v>7.044769187225841E-6</v>
      </c>
      <c r="F263" s="55">
        <f>Table32[[#This Row],[Residential Incentive Disbursements]]+Table32[[#This Row],[C&amp;I Incentive Disbursements]]</f>
        <v>0</v>
      </c>
      <c r="G263" s="57">
        <f>Table32[[#This Row],[Incentive Disbursements]]/'1.) CLM Reference'!$B$5</f>
        <v>0</v>
      </c>
      <c r="H263" s="102">
        <v>0</v>
      </c>
      <c r="I263" s="90">
        <f>Table32[[#This Row],[Residential CLM $ Collected]]/'1.) CLM Reference'!$B$4</f>
        <v>0</v>
      </c>
      <c r="J263" s="58">
        <v>0</v>
      </c>
      <c r="K263" s="90">
        <f>Table32[[#This Row],[Residential Incentive Disbursements]]/'1.) CLM Reference'!$B$5</f>
        <v>0</v>
      </c>
      <c r="L263" s="102">
        <v>742.93227000000002</v>
      </c>
      <c r="M263" s="90">
        <f>Table32[[#This Row],[C&amp;I CLM $ Collected]]/'1.) CLM Reference'!$B$4</f>
        <v>7.044769187225841E-6</v>
      </c>
      <c r="N263" s="102">
        <v>0</v>
      </c>
      <c r="O263" s="80">
        <f>Table32[[#This Row],[C&amp;I Incentive Disbursements]]/'1.) CLM Reference'!$B$5</f>
        <v>0</v>
      </c>
    </row>
    <row r="264" spans="1:15" x14ac:dyDescent="0.35">
      <c r="A264" s="92" t="s">
        <v>62</v>
      </c>
      <c r="B264" s="100">
        <v>9005265100</v>
      </c>
      <c r="C264" s="89" t="s">
        <v>50</v>
      </c>
      <c r="D264" s="53">
        <f>Table32[[#This Row],[Residential CLM $ Collected]]+Table32[[#This Row],[C&amp;I CLM $ Collected]]</f>
        <v>151.64095</v>
      </c>
      <c r="E264" s="57">
        <f>Table32[[#This Row],[CLM $ Collected ]]/'1.) CLM Reference'!$B$4</f>
        <v>1.4379177419250539E-6</v>
      </c>
      <c r="F264" s="55">
        <f>Table32[[#This Row],[Residential Incentive Disbursements]]+Table32[[#This Row],[C&amp;I Incentive Disbursements]]</f>
        <v>0</v>
      </c>
      <c r="G264" s="57">
        <f>Table32[[#This Row],[Incentive Disbursements]]/'1.) CLM Reference'!$B$5</f>
        <v>0</v>
      </c>
      <c r="H264" s="102">
        <v>0</v>
      </c>
      <c r="I264" s="90">
        <f>Table32[[#This Row],[Residential CLM $ Collected]]/'1.) CLM Reference'!$B$4</f>
        <v>0</v>
      </c>
      <c r="J264" s="58">
        <v>0</v>
      </c>
      <c r="K264" s="90">
        <f>Table32[[#This Row],[Residential Incentive Disbursements]]/'1.) CLM Reference'!$B$5</f>
        <v>0</v>
      </c>
      <c r="L264" s="102">
        <v>151.64095</v>
      </c>
      <c r="M264" s="90">
        <f>Table32[[#This Row],[C&amp;I CLM $ Collected]]/'1.) CLM Reference'!$B$4</f>
        <v>1.4379177419250539E-6</v>
      </c>
      <c r="N264" s="102">
        <v>0</v>
      </c>
      <c r="O264" s="80">
        <f>Table32[[#This Row],[C&amp;I Incentive Disbursements]]/'1.) CLM Reference'!$B$5</f>
        <v>0</v>
      </c>
    </row>
    <row r="265" spans="1:15" x14ac:dyDescent="0.35">
      <c r="A265" s="89" t="s">
        <v>63</v>
      </c>
      <c r="B265" s="100">
        <v>9005267100</v>
      </c>
      <c r="C265" s="89" t="s">
        <v>50</v>
      </c>
      <c r="D265" s="53">
        <f>Table32[[#This Row],[Residential CLM $ Collected]]+Table32[[#This Row],[C&amp;I CLM $ Collected]]</f>
        <v>27881.727489999997</v>
      </c>
      <c r="E265" s="57">
        <f>Table32[[#This Row],[CLM $ Collected ]]/'1.) CLM Reference'!$B$4</f>
        <v>2.6438525103799796E-4</v>
      </c>
      <c r="F265" s="55">
        <f>Table32[[#This Row],[Residential Incentive Disbursements]]+Table32[[#This Row],[C&amp;I Incentive Disbursements]]</f>
        <v>2915</v>
      </c>
      <c r="G265" s="57">
        <f>Table32[[#This Row],[Incentive Disbursements]]/'1.) CLM Reference'!$B$5</f>
        <v>2.2227172221524665E-5</v>
      </c>
      <c r="H265" s="102">
        <v>0</v>
      </c>
      <c r="I265" s="90">
        <f>Table32[[#This Row],[Residential CLM $ Collected]]/'1.) CLM Reference'!$B$4</f>
        <v>0</v>
      </c>
      <c r="J265" s="58">
        <v>0</v>
      </c>
      <c r="K265" s="90">
        <f>Table32[[#This Row],[Residential Incentive Disbursements]]/'1.) CLM Reference'!$B$5</f>
        <v>0</v>
      </c>
      <c r="L265" s="102">
        <v>27881.727489999997</v>
      </c>
      <c r="M265" s="90">
        <f>Table32[[#This Row],[C&amp;I CLM $ Collected]]/'1.) CLM Reference'!$B$4</f>
        <v>2.6438525103799796E-4</v>
      </c>
      <c r="N265" s="102">
        <v>2915</v>
      </c>
      <c r="O265" s="80">
        <f>Table32[[#This Row],[C&amp;I Incentive Disbursements]]/'1.) CLM Reference'!$B$5</f>
        <v>2.2227172221524665E-5</v>
      </c>
    </row>
    <row r="266" spans="1:15" x14ac:dyDescent="0.35">
      <c r="A266" s="89" t="s">
        <v>64</v>
      </c>
      <c r="B266" s="100">
        <v>9009345100</v>
      </c>
      <c r="C266" s="89" t="s">
        <v>50</v>
      </c>
      <c r="D266" s="53">
        <f>Table32[[#This Row],[Residential CLM $ Collected]]+Table32[[#This Row],[C&amp;I CLM $ Collected]]</f>
        <v>0</v>
      </c>
      <c r="E266" s="57">
        <f>Table32[[#This Row],[CLM $ Collected ]]/'1.) CLM Reference'!$B$4</f>
        <v>0</v>
      </c>
      <c r="F266" s="55">
        <f>Table32[[#This Row],[Residential Incentive Disbursements]]+Table32[[#This Row],[C&amp;I Incentive Disbursements]]</f>
        <v>207795.94</v>
      </c>
      <c r="G266" s="57">
        <f>Table32[[#This Row],[Incentive Disbursements]]/'1.) CLM Reference'!$B$5</f>
        <v>1.5844652299532096E-3</v>
      </c>
      <c r="H266" s="102">
        <v>0</v>
      </c>
      <c r="I266" s="90">
        <f>Table32[[#This Row],[Residential CLM $ Collected]]/'1.) CLM Reference'!$B$4</f>
        <v>0</v>
      </c>
      <c r="J266" s="58">
        <v>0</v>
      </c>
      <c r="K266" s="90">
        <f>Table32[[#This Row],[Residential Incentive Disbursements]]/'1.) CLM Reference'!$B$5</f>
        <v>0</v>
      </c>
      <c r="L266" s="102">
        <v>0</v>
      </c>
      <c r="M266" s="90">
        <f>Table32[[#This Row],[C&amp;I CLM $ Collected]]/'1.) CLM Reference'!$B$4</f>
        <v>0</v>
      </c>
      <c r="N266" s="102">
        <v>207795.94</v>
      </c>
      <c r="O266" s="80">
        <f>Table32[[#This Row],[C&amp;I Incentive Disbursements]]/'1.) CLM Reference'!$B$5</f>
        <v>1.5844652299532096E-3</v>
      </c>
    </row>
    <row r="267" spans="1:15" x14ac:dyDescent="0.35">
      <c r="A267" s="89" t="s">
        <v>64</v>
      </c>
      <c r="B267" s="100">
        <v>9009350100</v>
      </c>
      <c r="C267" s="89" t="s">
        <v>56</v>
      </c>
      <c r="D267" s="53">
        <f>Table32[[#This Row],[Residential CLM $ Collected]]+Table32[[#This Row],[C&amp;I CLM $ Collected]]</f>
        <v>5.4468100000000002</v>
      </c>
      <c r="E267" s="57">
        <f>Table32[[#This Row],[CLM $ Collected ]]/'1.) CLM Reference'!$B$4</f>
        <v>5.164874485351617E-8</v>
      </c>
      <c r="F267" s="55">
        <f>Table32[[#This Row],[Residential Incentive Disbursements]]+Table32[[#This Row],[C&amp;I Incentive Disbursements]]</f>
        <v>0</v>
      </c>
      <c r="G267" s="57">
        <f>Table32[[#This Row],[Incentive Disbursements]]/'1.) CLM Reference'!$B$5</f>
        <v>0</v>
      </c>
      <c r="H267" s="102">
        <v>0</v>
      </c>
      <c r="I267" s="90">
        <f>Table32[[#This Row],[Residential CLM $ Collected]]/'1.) CLM Reference'!$B$4</f>
        <v>0</v>
      </c>
      <c r="J267" s="58">
        <v>0</v>
      </c>
      <c r="K267" s="90">
        <f>Table32[[#This Row],[Residential Incentive Disbursements]]/'1.) CLM Reference'!$B$5</f>
        <v>0</v>
      </c>
      <c r="L267" s="102">
        <v>5.4468100000000002</v>
      </c>
      <c r="M267" s="90">
        <f>Table32[[#This Row],[C&amp;I CLM $ Collected]]/'1.) CLM Reference'!$B$4</f>
        <v>5.164874485351617E-8</v>
      </c>
      <c r="N267" s="102">
        <v>0</v>
      </c>
      <c r="O267" s="80">
        <f>Table32[[#This Row],[C&amp;I Incentive Disbursements]]/'1.) CLM Reference'!$B$5</f>
        <v>0</v>
      </c>
    </row>
    <row r="268" spans="1:15" x14ac:dyDescent="0.35">
      <c r="A268" s="89" t="s">
        <v>64</v>
      </c>
      <c r="B268" s="100">
        <v>9009350800</v>
      </c>
      <c r="C268" s="89" t="s">
        <v>50</v>
      </c>
      <c r="D268" s="53">
        <f>Table32[[#This Row],[Residential CLM $ Collected]]+Table32[[#This Row],[C&amp;I CLM $ Collected]]</f>
        <v>11.98807</v>
      </c>
      <c r="E268" s="57">
        <f>Table32[[#This Row],[CLM $ Collected ]]/'1.) CLM Reference'!$B$4</f>
        <v>1.1367548504832949E-7</v>
      </c>
      <c r="F268" s="55">
        <f>Table32[[#This Row],[Residential Incentive Disbursements]]+Table32[[#This Row],[C&amp;I Incentive Disbursements]]</f>
        <v>0</v>
      </c>
      <c r="G268" s="57">
        <f>Table32[[#This Row],[Incentive Disbursements]]/'1.) CLM Reference'!$B$5</f>
        <v>0</v>
      </c>
      <c r="H268" s="102">
        <v>0</v>
      </c>
      <c r="I268" s="90">
        <f>Table32[[#This Row],[Residential CLM $ Collected]]/'1.) CLM Reference'!$B$4</f>
        <v>0</v>
      </c>
      <c r="J268" s="58">
        <v>0</v>
      </c>
      <c r="K268" s="90">
        <f>Table32[[#This Row],[Residential Incentive Disbursements]]/'1.) CLM Reference'!$B$5</f>
        <v>0</v>
      </c>
      <c r="L268" s="102">
        <v>11.98807</v>
      </c>
      <c r="M268" s="90">
        <f>Table32[[#This Row],[C&amp;I CLM $ Collected]]/'1.) CLM Reference'!$B$4</f>
        <v>1.1367548504832949E-7</v>
      </c>
      <c r="N268" s="102">
        <v>0</v>
      </c>
      <c r="O268" s="80">
        <f>Table32[[#This Row],[C&amp;I Incentive Disbursements]]/'1.) CLM Reference'!$B$5</f>
        <v>0</v>
      </c>
    </row>
    <row r="269" spans="1:15" x14ac:dyDescent="0.35">
      <c r="A269" s="89" t="s">
        <v>64</v>
      </c>
      <c r="B269" s="100">
        <v>9009351602</v>
      </c>
      <c r="C269" s="89" t="s">
        <v>50</v>
      </c>
      <c r="D269" s="53">
        <f>Table32[[#This Row],[Residential CLM $ Collected]]+Table32[[#This Row],[C&amp;I CLM $ Collected]]</f>
        <v>16.282129999999999</v>
      </c>
      <c r="E269" s="57">
        <f>Table32[[#This Row],[CLM $ Collected ]]/'1.) CLM Reference'!$B$4</f>
        <v>1.5439341156415979E-7</v>
      </c>
      <c r="F269" s="55">
        <f>Table32[[#This Row],[Residential Incentive Disbursements]]+Table32[[#This Row],[C&amp;I Incentive Disbursements]]</f>
        <v>0</v>
      </c>
      <c r="G269" s="57">
        <f>Table32[[#This Row],[Incentive Disbursements]]/'1.) CLM Reference'!$B$5</f>
        <v>0</v>
      </c>
      <c r="H269" s="102">
        <v>0</v>
      </c>
      <c r="I269" s="90">
        <f>Table32[[#This Row],[Residential CLM $ Collected]]/'1.) CLM Reference'!$B$4</f>
        <v>0</v>
      </c>
      <c r="J269" s="58">
        <v>0</v>
      </c>
      <c r="K269" s="90">
        <f>Table32[[#This Row],[Residential Incentive Disbursements]]/'1.) CLM Reference'!$B$5</f>
        <v>0</v>
      </c>
      <c r="L269" s="102">
        <v>16.282129999999999</v>
      </c>
      <c r="M269" s="90">
        <f>Table32[[#This Row],[C&amp;I CLM $ Collected]]/'1.) CLM Reference'!$B$4</f>
        <v>1.5439341156415979E-7</v>
      </c>
      <c r="N269" s="102">
        <v>0</v>
      </c>
      <c r="O269" s="80">
        <f>Table32[[#This Row],[C&amp;I Incentive Disbursements]]/'1.) CLM Reference'!$B$5</f>
        <v>0</v>
      </c>
    </row>
    <row r="270" spans="1:15" x14ac:dyDescent="0.35">
      <c r="A270" s="89" t="s">
        <v>64</v>
      </c>
      <c r="B270" s="100">
        <v>9009351800</v>
      </c>
      <c r="C270" s="89" t="s">
        <v>50</v>
      </c>
      <c r="D270" s="53">
        <f>Table32[[#This Row],[Residential CLM $ Collected]]+Table32[[#This Row],[C&amp;I CLM $ Collected]]</f>
        <v>18.587630000000001</v>
      </c>
      <c r="E270" s="57">
        <f>Table32[[#This Row],[CLM $ Collected ]]/'1.) CLM Reference'!$B$4</f>
        <v>1.7625504823953152E-7</v>
      </c>
      <c r="F270" s="55">
        <f>Table32[[#This Row],[Residential Incentive Disbursements]]+Table32[[#This Row],[C&amp;I Incentive Disbursements]]</f>
        <v>0</v>
      </c>
      <c r="G270" s="57">
        <f>Table32[[#This Row],[Incentive Disbursements]]/'1.) CLM Reference'!$B$5</f>
        <v>0</v>
      </c>
      <c r="H270" s="102">
        <v>0</v>
      </c>
      <c r="I270" s="90">
        <f>Table32[[#This Row],[Residential CLM $ Collected]]/'1.) CLM Reference'!$B$4</f>
        <v>0</v>
      </c>
      <c r="J270" s="58">
        <v>0</v>
      </c>
      <c r="K270" s="90">
        <f>Table32[[#This Row],[Residential Incentive Disbursements]]/'1.) CLM Reference'!$B$5</f>
        <v>0</v>
      </c>
      <c r="L270" s="102">
        <v>18.587630000000001</v>
      </c>
      <c r="M270" s="90">
        <f>Table32[[#This Row],[C&amp;I CLM $ Collected]]/'1.) CLM Reference'!$B$4</f>
        <v>1.7625504823953152E-7</v>
      </c>
      <c r="N270" s="102">
        <v>0</v>
      </c>
      <c r="O270" s="80">
        <f>Table32[[#This Row],[C&amp;I Incentive Disbursements]]/'1.) CLM Reference'!$B$5</f>
        <v>0</v>
      </c>
    </row>
    <row r="271" spans="1:15" x14ac:dyDescent="0.35">
      <c r="A271" s="89" t="s">
        <v>64</v>
      </c>
      <c r="B271" s="100">
        <v>9009352702</v>
      </c>
      <c r="C271" s="89" t="s">
        <v>50</v>
      </c>
      <c r="D271" s="53">
        <f>Table32[[#This Row],[Residential CLM $ Collected]]+Table32[[#This Row],[C&amp;I CLM $ Collected]]</f>
        <v>1253460.95722</v>
      </c>
      <c r="E271" s="57">
        <f>Table32[[#This Row],[CLM $ Collected ]]/'1.) CLM Reference'!$B$4</f>
        <v>1.1885798322926616E-2</v>
      </c>
      <c r="F271" s="55">
        <f>Table32[[#This Row],[Residential Incentive Disbursements]]+Table32[[#This Row],[C&amp;I Incentive Disbursements]]</f>
        <v>308445.65999999997</v>
      </c>
      <c r="G271" s="57">
        <f>Table32[[#This Row],[Incentive Disbursements]]/'1.) CLM Reference'!$B$5</f>
        <v>2.3519296074791911E-3</v>
      </c>
      <c r="H271" s="102">
        <v>0</v>
      </c>
      <c r="I271" s="90">
        <f>Table32[[#This Row],[Residential CLM $ Collected]]/'1.) CLM Reference'!$B$4</f>
        <v>0</v>
      </c>
      <c r="J271" s="58">
        <v>0</v>
      </c>
      <c r="K271" s="90">
        <f>Table32[[#This Row],[Residential Incentive Disbursements]]/'1.) CLM Reference'!$B$5</f>
        <v>0</v>
      </c>
      <c r="L271" s="102">
        <v>1253460.95722</v>
      </c>
      <c r="M271" s="90">
        <f>Table32[[#This Row],[C&amp;I CLM $ Collected]]/'1.) CLM Reference'!$B$4</f>
        <v>1.1885798322926616E-2</v>
      </c>
      <c r="N271" s="102">
        <v>308445.65999999997</v>
      </c>
      <c r="O271" s="80">
        <f>Table32[[#This Row],[C&amp;I Incentive Disbursements]]/'1.) CLM Reference'!$B$5</f>
        <v>2.3519296074791911E-3</v>
      </c>
    </row>
    <row r="272" spans="1:15" x14ac:dyDescent="0.35">
      <c r="A272" s="89" t="s">
        <v>65</v>
      </c>
      <c r="B272" s="100">
        <v>9011690300</v>
      </c>
      <c r="C272" s="89" t="s">
        <v>50</v>
      </c>
      <c r="D272" s="53">
        <f>Table32[[#This Row],[Residential CLM $ Collected]]+Table32[[#This Row],[C&amp;I CLM $ Collected]]</f>
        <v>0</v>
      </c>
      <c r="E272" s="57">
        <f>Table32[[#This Row],[CLM $ Collected ]]/'1.) CLM Reference'!$B$4</f>
        <v>0</v>
      </c>
      <c r="F272" s="55">
        <f>Table32[[#This Row],[Residential Incentive Disbursements]]+Table32[[#This Row],[C&amp;I Incentive Disbursements]]</f>
        <v>5290</v>
      </c>
      <c r="G272" s="57">
        <f>Table32[[#This Row],[Incentive Disbursements]]/'1.) CLM Reference'!$B$5</f>
        <v>4.0336789383144247E-5</v>
      </c>
      <c r="H272" s="102">
        <v>0</v>
      </c>
      <c r="I272" s="90">
        <f>Table32[[#This Row],[Residential CLM $ Collected]]/'1.) CLM Reference'!$B$4</f>
        <v>0</v>
      </c>
      <c r="J272" s="58">
        <v>0</v>
      </c>
      <c r="K272" s="90">
        <f>Table32[[#This Row],[Residential Incentive Disbursements]]/'1.) CLM Reference'!$B$5</f>
        <v>0</v>
      </c>
      <c r="L272" s="102">
        <v>0</v>
      </c>
      <c r="M272" s="90">
        <f>Table32[[#This Row],[C&amp;I CLM $ Collected]]/'1.) CLM Reference'!$B$4</f>
        <v>0</v>
      </c>
      <c r="N272" s="102">
        <v>5290</v>
      </c>
      <c r="O272" s="80">
        <f>Table32[[#This Row],[C&amp;I Incentive Disbursements]]/'1.) CLM Reference'!$B$5</f>
        <v>4.0336789383144247E-5</v>
      </c>
    </row>
    <row r="273" spans="1:15" x14ac:dyDescent="0.35">
      <c r="A273" s="89" t="s">
        <v>65</v>
      </c>
      <c r="B273" s="100">
        <v>9011693300</v>
      </c>
      <c r="C273" s="89" t="s">
        <v>50</v>
      </c>
      <c r="D273" s="53">
        <f>Table32[[#This Row],[Residential CLM $ Collected]]+Table32[[#This Row],[C&amp;I CLM $ Collected]]</f>
        <v>1234.89417</v>
      </c>
      <c r="E273" s="57">
        <f>Table32[[#This Row],[CLM $ Collected ]]/'1.) CLM Reference'!$B$4</f>
        <v>1.1709740913933958E-5</v>
      </c>
      <c r="F273" s="55">
        <f>Table32[[#This Row],[Residential Incentive Disbursements]]+Table32[[#This Row],[C&amp;I Incentive Disbursements]]</f>
        <v>0</v>
      </c>
      <c r="G273" s="57">
        <f>Table32[[#This Row],[Incentive Disbursements]]/'1.) CLM Reference'!$B$5</f>
        <v>0</v>
      </c>
      <c r="H273" s="102">
        <v>0</v>
      </c>
      <c r="I273" s="90">
        <f>Table32[[#This Row],[Residential CLM $ Collected]]/'1.) CLM Reference'!$B$4</f>
        <v>0</v>
      </c>
      <c r="J273" s="58">
        <v>0</v>
      </c>
      <c r="K273" s="90">
        <f>Table32[[#This Row],[Residential Incentive Disbursements]]/'1.) CLM Reference'!$B$5</f>
        <v>0</v>
      </c>
      <c r="L273" s="102">
        <v>1234.89417</v>
      </c>
      <c r="M273" s="90">
        <f>Table32[[#This Row],[C&amp;I CLM $ Collected]]/'1.) CLM Reference'!$B$4</f>
        <v>1.1709740913933958E-5</v>
      </c>
      <c r="N273" s="102">
        <v>0</v>
      </c>
      <c r="O273" s="80">
        <f>Table32[[#This Row],[C&amp;I Incentive Disbursements]]/'1.) CLM Reference'!$B$5</f>
        <v>0</v>
      </c>
    </row>
    <row r="274" spans="1:15" x14ac:dyDescent="0.35">
      <c r="A274" s="89" t="s">
        <v>65</v>
      </c>
      <c r="B274" s="100">
        <v>9011693700</v>
      </c>
      <c r="C274" s="89" t="s">
        <v>50</v>
      </c>
      <c r="D274" s="53">
        <f>Table32[[#This Row],[Residential CLM $ Collected]]+Table32[[#This Row],[C&amp;I CLM $ Collected]]</f>
        <v>310060.42722000001</v>
      </c>
      <c r="E274" s="57">
        <f>Table32[[#This Row],[CLM $ Collected ]]/'1.) CLM Reference'!$B$4</f>
        <v>2.9401120829729696E-3</v>
      </c>
      <c r="F274" s="55">
        <f>Table32[[#This Row],[Residential Incentive Disbursements]]+Table32[[#This Row],[C&amp;I Incentive Disbursements]]</f>
        <v>1310036.93</v>
      </c>
      <c r="G274" s="57">
        <f>Table32[[#This Row],[Incentive Disbursements]]/'1.) CLM Reference'!$B$5</f>
        <v>9.9891651662667082E-3</v>
      </c>
      <c r="H274" s="102">
        <v>0</v>
      </c>
      <c r="I274" s="90">
        <f>Table32[[#This Row],[Residential CLM $ Collected]]/'1.) CLM Reference'!$B$4</f>
        <v>0</v>
      </c>
      <c r="J274" s="58">
        <v>0</v>
      </c>
      <c r="K274" s="90">
        <f>Table32[[#This Row],[Residential Incentive Disbursements]]/'1.) CLM Reference'!$B$5</f>
        <v>0</v>
      </c>
      <c r="L274" s="102">
        <v>310060.42722000001</v>
      </c>
      <c r="M274" s="90">
        <f>Table32[[#This Row],[C&amp;I CLM $ Collected]]/'1.) CLM Reference'!$B$4</f>
        <v>2.9401120829729696E-3</v>
      </c>
      <c r="N274" s="102">
        <v>1310036.93</v>
      </c>
      <c r="O274" s="80">
        <f>Table32[[#This Row],[C&amp;I Incentive Disbursements]]/'1.) CLM Reference'!$B$5</f>
        <v>9.9891651662667082E-3</v>
      </c>
    </row>
    <row r="275" spans="1:15" x14ac:dyDescent="0.35">
      <c r="A275" s="89" t="s">
        <v>66</v>
      </c>
      <c r="B275" s="100">
        <v>9005342100</v>
      </c>
      <c r="C275" s="89" t="s">
        <v>50</v>
      </c>
      <c r="D275" s="53">
        <f>Table32[[#This Row],[Residential CLM $ Collected]]+Table32[[#This Row],[C&amp;I CLM $ Collected]]</f>
        <v>0</v>
      </c>
      <c r="E275" s="57">
        <f>Table32[[#This Row],[CLM $ Collected ]]/'1.) CLM Reference'!$B$4</f>
        <v>0</v>
      </c>
      <c r="F275" s="55">
        <f>Table32[[#This Row],[Residential Incentive Disbursements]]+Table32[[#This Row],[C&amp;I Incentive Disbursements]]</f>
        <v>30302.39</v>
      </c>
      <c r="G275" s="57">
        <f>Table32[[#This Row],[Incentive Disbursements]]/'1.) CLM Reference'!$B$5</f>
        <v>2.3105881346614299E-4</v>
      </c>
      <c r="H275" s="102">
        <v>0</v>
      </c>
      <c r="I275" s="90">
        <f>Table32[[#This Row],[Residential CLM $ Collected]]/'1.) CLM Reference'!$B$4</f>
        <v>0</v>
      </c>
      <c r="J275" s="58">
        <v>0</v>
      </c>
      <c r="K275" s="90">
        <f>Table32[[#This Row],[Residential Incentive Disbursements]]/'1.) CLM Reference'!$B$5</f>
        <v>0</v>
      </c>
      <c r="L275" s="102">
        <v>0</v>
      </c>
      <c r="M275" s="90">
        <f>Table32[[#This Row],[C&amp;I CLM $ Collected]]/'1.) CLM Reference'!$B$4</f>
        <v>0</v>
      </c>
      <c r="N275" s="102">
        <v>30302.39</v>
      </c>
      <c r="O275" s="80">
        <f>Table32[[#This Row],[C&amp;I Incentive Disbursements]]/'1.) CLM Reference'!$B$5</f>
        <v>2.3105881346614299E-4</v>
      </c>
    </row>
    <row r="276" spans="1:15" x14ac:dyDescent="0.35">
      <c r="A276" s="89" t="s">
        <v>66</v>
      </c>
      <c r="B276" s="100">
        <v>9005360100</v>
      </c>
      <c r="C276" s="89" t="s">
        <v>50</v>
      </c>
      <c r="D276" s="53">
        <f>Table32[[#This Row],[Residential CLM $ Collected]]+Table32[[#This Row],[C&amp;I CLM $ Collected]]</f>
        <v>402587.18857000006</v>
      </c>
      <c r="E276" s="57">
        <f>Table32[[#This Row],[CLM $ Collected ]]/'1.) CLM Reference'!$B$4</f>
        <v>3.8174863789532465E-3</v>
      </c>
      <c r="F276" s="55">
        <f>Table32[[#This Row],[Residential Incentive Disbursements]]+Table32[[#This Row],[C&amp;I Incentive Disbursements]]</f>
        <v>692499.06</v>
      </c>
      <c r="G276" s="57">
        <f>Table32[[#This Row],[Incentive Disbursements]]/'1.) CLM Reference'!$B$5</f>
        <v>5.2803759416342865E-3</v>
      </c>
      <c r="H276" s="102">
        <v>0</v>
      </c>
      <c r="I276" s="90">
        <f>Table32[[#This Row],[Residential CLM $ Collected]]/'1.) CLM Reference'!$B$4</f>
        <v>0</v>
      </c>
      <c r="J276" s="58">
        <v>0</v>
      </c>
      <c r="K276" s="90">
        <f>Table32[[#This Row],[Residential Incentive Disbursements]]/'1.) CLM Reference'!$B$5</f>
        <v>0</v>
      </c>
      <c r="L276" s="102">
        <v>402587.18857000006</v>
      </c>
      <c r="M276" s="90">
        <f>Table32[[#This Row],[C&amp;I CLM $ Collected]]/'1.) CLM Reference'!$B$4</f>
        <v>3.8174863789532465E-3</v>
      </c>
      <c r="N276" s="102">
        <v>692499.06</v>
      </c>
      <c r="O276" s="80">
        <f>Table32[[#This Row],[C&amp;I Incentive Disbursements]]/'1.) CLM Reference'!$B$5</f>
        <v>5.2803759416342865E-3</v>
      </c>
    </row>
    <row r="277" spans="1:15" x14ac:dyDescent="0.35">
      <c r="A277" s="89" t="s">
        <v>67</v>
      </c>
      <c r="B277" s="100">
        <v>9003460100</v>
      </c>
      <c r="C277" s="89" t="s">
        <v>50</v>
      </c>
      <c r="D277" s="53">
        <f>Table32[[#This Row],[Residential CLM $ Collected]]+Table32[[#This Row],[C&amp;I CLM $ Collected]]</f>
        <v>0</v>
      </c>
      <c r="E277" s="57">
        <f>Table32[[#This Row],[CLM $ Collected ]]/'1.) CLM Reference'!$B$4</f>
        <v>0</v>
      </c>
      <c r="F277" s="55">
        <f>Table32[[#This Row],[Residential Incentive Disbursements]]+Table32[[#This Row],[C&amp;I Incentive Disbursements]]</f>
        <v>49269</v>
      </c>
      <c r="G277" s="57">
        <f>Table32[[#This Row],[Incentive Disbursements]]/'1.) CLM Reference'!$B$5</f>
        <v>3.7568114860456219E-4</v>
      </c>
      <c r="H277" s="102">
        <v>0</v>
      </c>
      <c r="I277" s="90">
        <f>Table32[[#This Row],[Residential CLM $ Collected]]/'1.) CLM Reference'!$B$4</f>
        <v>0</v>
      </c>
      <c r="J277" s="58">
        <v>0</v>
      </c>
      <c r="K277" s="90">
        <f>Table32[[#This Row],[Residential Incentive Disbursements]]/'1.) CLM Reference'!$B$5</f>
        <v>0</v>
      </c>
      <c r="L277" s="102">
        <v>0</v>
      </c>
      <c r="M277" s="90">
        <f>Table32[[#This Row],[C&amp;I CLM $ Collected]]/'1.) CLM Reference'!$B$4</f>
        <v>0</v>
      </c>
      <c r="N277" s="102">
        <v>49269</v>
      </c>
      <c r="O277" s="80">
        <f>Table32[[#This Row],[C&amp;I Incentive Disbursements]]/'1.) CLM Reference'!$B$5</f>
        <v>3.7568114860456219E-4</v>
      </c>
    </row>
    <row r="278" spans="1:15" x14ac:dyDescent="0.35">
      <c r="A278" s="89" t="s">
        <v>67</v>
      </c>
      <c r="B278" s="100">
        <v>9003497200</v>
      </c>
      <c r="C278" s="89" t="s">
        <v>50</v>
      </c>
      <c r="D278" s="53">
        <f>Table32[[#This Row],[Residential CLM $ Collected]]+Table32[[#This Row],[C&amp;I CLM $ Collected]]</f>
        <v>572360.06397000002</v>
      </c>
      <c r="E278" s="57">
        <f>Table32[[#This Row],[CLM $ Collected ]]/'1.) CLM Reference'!$B$4</f>
        <v>5.427338003038241E-3</v>
      </c>
      <c r="F278" s="55">
        <f>Table32[[#This Row],[Residential Incentive Disbursements]]+Table32[[#This Row],[C&amp;I Incentive Disbursements]]</f>
        <v>533978.14</v>
      </c>
      <c r="G278" s="57">
        <f>Table32[[#This Row],[Incentive Disbursements]]/'1.) CLM Reference'!$B$5</f>
        <v>4.0716377633994542E-3</v>
      </c>
      <c r="H278" s="102">
        <v>0</v>
      </c>
      <c r="I278" s="90">
        <f>Table32[[#This Row],[Residential CLM $ Collected]]/'1.) CLM Reference'!$B$4</f>
        <v>0</v>
      </c>
      <c r="J278" s="58">
        <v>0</v>
      </c>
      <c r="K278" s="90">
        <f>Table32[[#This Row],[Residential Incentive Disbursements]]/'1.) CLM Reference'!$B$5</f>
        <v>0</v>
      </c>
      <c r="L278" s="102">
        <v>572360.06397000002</v>
      </c>
      <c r="M278" s="90">
        <f>Table32[[#This Row],[C&amp;I CLM $ Collected]]/'1.) CLM Reference'!$B$4</f>
        <v>5.427338003038241E-3</v>
      </c>
      <c r="N278" s="102">
        <v>533978.14</v>
      </c>
      <c r="O278" s="80">
        <f>Table32[[#This Row],[C&amp;I Incentive Disbursements]]/'1.) CLM Reference'!$B$5</f>
        <v>4.0716377633994542E-3</v>
      </c>
    </row>
    <row r="279" spans="1:15" x14ac:dyDescent="0.35">
      <c r="A279" s="89" t="s">
        <v>67</v>
      </c>
      <c r="B279" s="100">
        <v>9003497500</v>
      </c>
      <c r="C279" s="89" t="s">
        <v>50</v>
      </c>
      <c r="D279" s="53">
        <f>Table32[[#This Row],[Residential CLM $ Collected]]+Table32[[#This Row],[C&amp;I CLM $ Collected]]</f>
        <v>1.4416</v>
      </c>
      <c r="E279" s="57">
        <f>Table32[[#This Row],[CLM $ Collected ]]/'1.) CLM Reference'!$B$4</f>
        <v>1.3669805001611752E-8</v>
      </c>
      <c r="F279" s="55">
        <f>Table32[[#This Row],[Residential Incentive Disbursements]]+Table32[[#This Row],[C&amp;I Incentive Disbursements]]</f>
        <v>0</v>
      </c>
      <c r="G279" s="57">
        <f>Table32[[#This Row],[Incentive Disbursements]]/'1.) CLM Reference'!$B$5</f>
        <v>0</v>
      </c>
      <c r="H279" s="102">
        <v>0</v>
      </c>
      <c r="I279" s="90">
        <f>Table32[[#This Row],[Residential CLM $ Collected]]/'1.) CLM Reference'!$B$4</f>
        <v>0</v>
      </c>
      <c r="J279" s="58">
        <v>0</v>
      </c>
      <c r="K279" s="90">
        <f>Table32[[#This Row],[Residential Incentive Disbursements]]/'1.) CLM Reference'!$B$5</f>
        <v>0</v>
      </c>
      <c r="L279" s="102">
        <v>1.4416</v>
      </c>
      <c r="M279" s="90">
        <f>Table32[[#This Row],[C&amp;I CLM $ Collected]]/'1.) CLM Reference'!$B$4</f>
        <v>1.3669805001611752E-8</v>
      </c>
      <c r="N279" s="102">
        <v>0</v>
      </c>
      <c r="O279" s="80">
        <f>Table32[[#This Row],[C&amp;I Incentive Disbursements]]/'1.) CLM Reference'!$B$5</f>
        <v>0</v>
      </c>
    </row>
    <row r="280" spans="1:15" x14ac:dyDescent="0.35">
      <c r="A280" s="89" t="s">
        <v>68</v>
      </c>
      <c r="B280" s="100">
        <v>9007680100</v>
      </c>
      <c r="C280" s="89" t="s">
        <v>50</v>
      </c>
      <c r="D280" s="53">
        <f>Table32[[#This Row],[Residential CLM $ Collected]]+Table32[[#This Row],[C&amp;I CLM $ Collected]]</f>
        <v>162511.83300000001</v>
      </c>
      <c r="E280" s="57">
        <f>Table32[[#This Row],[CLM $ Collected ]]/'1.) CLM Reference'!$B$4</f>
        <v>1.5409996306634947E-3</v>
      </c>
      <c r="F280" s="55">
        <f>Table32[[#This Row],[Residential Incentive Disbursements]]+Table32[[#This Row],[C&amp;I Incentive Disbursements]]</f>
        <v>57207.75</v>
      </c>
      <c r="G280" s="57">
        <f>Table32[[#This Row],[Incentive Disbursements]]/'1.) CLM Reference'!$B$5</f>
        <v>4.3621492681163903E-4</v>
      </c>
      <c r="H280" s="102">
        <v>0</v>
      </c>
      <c r="I280" s="90">
        <f>Table32[[#This Row],[Residential CLM $ Collected]]/'1.) CLM Reference'!$B$4</f>
        <v>0</v>
      </c>
      <c r="J280" s="58">
        <v>0</v>
      </c>
      <c r="K280" s="90">
        <f>Table32[[#This Row],[Residential Incentive Disbursements]]/'1.) CLM Reference'!$B$5</f>
        <v>0</v>
      </c>
      <c r="L280" s="102">
        <v>162511.83300000001</v>
      </c>
      <c r="M280" s="90">
        <f>Table32[[#This Row],[C&amp;I CLM $ Collected]]/'1.) CLM Reference'!$B$4</f>
        <v>1.5409996306634947E-3</v>
      </c>
      <c r="N280" s="102">
        <v>57207.75</v>
      </c>
      <c r="O280" s="80">
        <f>Table32[[#This Row],[C&amp;I Incentive Disbursements]]/'1.) CLM Reference'!$B$5</f>
        <v>4.3621492681163903E-4</v>
      </c>
    </row>
    <row r="281" spans="1:15" x14ac:dyDescent="0.35">
      <c r="A281" s="89" t="s">
        <v>69</v>
      </c>
      <c r="B281" s="100">
        <v>9001055100</v>
      </c>
      <c r="C281" s="89" t="s">
        <v>50</v>
      </c>
      <c r="D281" s="53">
        <f>Table32[[#This Row],[Residential CLM $ Collected]]+Table32[[#This Row],[C&amp;I CLM $ Collected]]</f>
        <v>29527.683829999998</v>
      </c>
      <c r="E281" s="57">
        <f>Table32[[#This Row],[CLM $ Collected ]]/'1.) CLM Reference'!$B$4</f>
        <v>2.7999284136053301E-4</v>
      </c>
      <c r="F281" s="55">
        <f>Table32[[#This Row],[Residential Incentive Disbursements]]+Table32[[#This Row],[C&amp;I Incentive Disbursements]]</f>
        <v>0</v>
      </c>
      <c r="G281" s="57">
        <f>Table32[[#This Row],[Incentive Disbursements]]/'1.) CLM Reference'!$B$5</f>
        <v>0</v>
      </c>
      <c r="H281" s="102">
        <v>0</v>
      </c>
      <c r="I281" s="90">
        <f>Table32[[#This Row],[Residential CLM $ Collected]]/'1.) CLM Reference'!$B$4</f>
        <v>0</v>
      </c>
      <c r="J281" s="58">
        <v>0</v>
      </c>
      <c r="K281" s="90">
        <f>Table32[[#This Row],[Residential Incentive Disbursements]]/'1.) CLM Reference'!$B$5</f>
        <v>0</v>
      </c>
      <c r="L281" s="102">
        <v>29527.683829999998</v>
      </c>
      <c r="M281" s="90">
        <f>Table32[[#This Row],[C&amp;I CLM $ Collected]]/'1.) CLM Reference'!$B$4</f>
        <v>2.7999284136053301E-4</v>
      </c>
      <c r="N281" s="102">
        <v>0</v>
      </c>
      <c r="O281" s="80">
        <f>Table32[[#This Row],[C&amp;I Incentive Disbursements]]/'1.) CLM Reference'!$B$5</f>
        <v>0</v>
      </c>
    </row>
    <row r="282" spans="1:15" x14ac:dyDescent="0.35">
      <c r="A282" s="89" t="s">
        <v>70</v>
      </c>
      <c r="B282" s="100">
        <v>9001042500</v>
      </c>
      <c r="C282" s="89" t="s">
        <v>50</v>
      </c>
      <c r="D282" s="53">
        <f>Table32[[#This Row],[Residential CLM $ Collected]]+Table32[[#This Row],[C&amp;I CLM $ Collected]]</f>
        <v>0</v>
      </c>
      <c r="E282" s="57">
        <f>Table32[[#This Row],[CLM $ Collected ]]/'1.) CLM Reference'!$B$4</f>
        <v>0</v>
      </c>
      <c r="F282" s="55">
        <f>Table32[[#This Row],[Residential Incentive Disbursements]]+Table32[[#This Row],[C&amp;I Incentive Disbursements]]</f>
        <v>22842.799999999999</v>
      </c>
      <c r="G282" s="57">
        <f>Table32[[#This Row],[Incentive Disbursements]]/'1.) CLM Reference'!$B$5</f>
        <v>1.7417867911555528E-4</v>
      </c>
      <c r="H282" s="102">
        <v>0</v>
      </c>
      <c r="I282" s="90">
        <f>Table32[[#This Row],[Residential CLM $ Collected]]/'1.) CLM Reference'!$B$4</f>
        <v>0</v>
      </c>
      <c r="J282" s="58">
        <v>0</v>
      </c>
      <c r="K282" s="90">
        <f>Table32[[#This Row],[Residential Incentive Disbursements]]/'1.) CLM Reference'!$B$5</f>
        <v>0</v>
      </c>
      <c r="L282" s="102">
        <v>0</v>
      </c>
      <c r="M282" s="90">
        <f>Table32[[#This Row],[C&amp;I CLM $ Collected]]/'1.) CLM Reference'!$B$4</f>
        <v>0</v>
      </c>
      <c r="N282" s="102">
        <v>22842.799999999999</v>
      </c>
      <c r="O282" s="80">
        <f>Table32[[#This Row],[C&amp;I Incentive Disbursements]]/'1.) CLM Reference'!$B$5</f>
        <v>1.7417867911555528E-4</v>
      </c>
    </row>
    <row r="283" spans="1:15" x14ac:dyDescent="0.35">
      <c r="A283" s="89" t="s">
        <v>70</v>
      </c>
      <c r="B283" s="100">
        <v>9001050100</v>
      </c>
      <c r="C283" s="89" t="s">
        <v>50</v>
      </c>
      <c r="D283" s="53">
        <f>Table32[[#This Row],[Residential CLM $ Collected]]+Table32[[#This Row],[C&amp;I CLM $ Collected]]</f>
        <v>316784.47362</v>
      </c>
      <c r="E283" s="57">
        <f>Table32[[#This Row],[CLM $ Collected ]]/'1.) CLM Reference'!$B$4</f>
        <v>3.0038720740313695E-3</v>
      </c>
      <c r="F283" s="55">
        <f>Table32[[#This Row],[Residential Incentive Disbursements]]+Table32[[#This Row],[C&amp;I Incentive Disbursements]]</f>
        <v>27984.25</v>
      </c>
      <c r="G283" s="57">
        <f>Table32[[#This Row],[Incentive Disbursements]]/'1.) CLM Reference'!$B$5</f>
        <v>2.1338275960212751E-4</v>
      </c>
      <c r="H283" s="102">
        <v>0</v>
      </c>
      <c r="I283" s="90">
        <f>Table32[[#This Row],[Residential CLM $ Collected]]/'1.) CLM Reference'!$B$4</f>
        <v>0</v>
      </c>
      <c r="J283" s="58">
        <v>0</v>
      </c>
      <c r="K283" s="90">
        <f>Table32[[#This Row],[Residential Incentive Disbursements]]/'1.) CLM Reference'!$B$5</f>
        <v>0</v>
      </c>
      <c r="L283" s="102">
        <v>316784.47362</v>
      </c>
      <c r="M283" s="90">
        <f>Table32[[#This Row],[C&amp;I CLM $ Collected]]/'1.) CLM Reference'!$B$4</f>
        <v>3.0038720740313695E-3</v>
      </c>
      <c r="N283" s="102">
        <v>27984.25</v>
      </c>
      <c r="O283" s="80">
        <f>Table32[[#This Row],[C&amp;I Incentive Disbursements]]/'1.) CLM Reference'!$B$5</f>
        <v>2.1338275960212751E-4</v>
      </c>
    </row>
    <row r="284" spans="1:15" x14ac:dyDescent="0.35">
      <c r="A284" s="89" t="s">
        <v>70</v>
      </c>
      <c r="B284" s="100">
        <v>9001050200</v>
      </c>
      <c r="C284" s="89" t="s">
        <v>50</v>
      </c>
      <c r="D284" s="53">
        <f>Table32[[#This Row],[Residential CLM $ Collected]]+Table32[[#This Row],[C&amp;I CLM $ Collected]]</f>
        <v>20.35783</v>
      </c>
      <c r="E284" s="57">
        <f>Table32[[#This Row],[CLM $ Collected ]]/'1.) CLM Reference'!$B$4</f>
        <v>1.9304076467533419E-7</v>
      </c>
      <c r="F284" s="55">
        <f>Table32[[#This Row],[Residential Incentive Disbursements]]+Table32[[#This Row],[C&amp;I Incentive Disbursements]]</f>
        <v>0</v>
      </c>
      <c r="G284" s="57">
        <f>Table32[[#This Row],[Incentive Disbursements]]/'1.) CLM Reference'!$B$5</f>
        <v>0</v>
      </c>
      <c r="H284" s="102">
        <v>0</v>
      </c>
      <c r="I284" s="90">
        <f>Table32[[#This Row],[Residential CLM $ Collected]]/'1.) CLM Reference'!$B$4</f>
        <v>0</v>
      </c>
      <c r="J284" s="58">
        <v>0</v>
      </c>
      <c r="K284" s="90">
        <f>Table32[[#This Row],[Residential Incentive Disbursements]]/'1.) CLM Reference'!$B$5</f>
        <v>0</v>
      </c>
      <c r="L284" s="102">
        <v>20.35783</v>
      </c>
      <c r="M284" s="90">
        <f>Table32[[#This Row],[C&amp;I CLM $ Collected]]/'1.) CLM Reference'!$B$4</f>
        <v>1.9304076467533419E-7</v>
      </c>
      <c r="N284" s="102">
        <v>0</v>
      </c>
      <c r="O284" s="80">
        <f>Table32[[#This Row],[C&amp;I Incentive Disbursements]]/'1.) CLM Reference'!$B$5</f>
        <v>0</v>
      </c>
    </row>
    <row r="285" spans="1:15" x14ac:dyDescent="0.35">
      <c r="A285" s="89" t="s">
        <v>71</v>
      </c>
      <c r="B285" s="100">
        <v>9003492100</v>
      </c>
      <c r="C285" s="89" t="s">
        <v>50</v>
      </c>
      <c r="D285" s="53">
        <f>Table32[[#This Row],[Residential CLM $ Collected]]+Table32[[#This Row],[C&amp;I CLM $ Collected]]</f>
        <v>0</v>
      </c>
      <c r="E285" s="57">
        <f>Table32[[#This Row],[CLM $ Collected ]]/'1.) CLM Reference'!$B$4</f>
        <v>0</v>
      </c>
      <c r="F285" s="55">
        <f>Table32[[#This Row],[Residential Incentive Disbursements]]+Table32[[#This Row],[C&amp;I Incentive Disbursements]]</f>
        <v>54516</v>
      </c>
      <c r="G285" s="57">
        <f>Table32[[#This Row],[Incentive Disbursements]]/'1.) CLM Reference'!$B$5</f>
        <v>4.1569005860330659E-4</v>
      </c>
      <c r="H285" s="102">
        <v>0</v>
      </c>
      <c r="I285" s="90">
        <f>Table32[[#This Row],[Residential CLM $ Collected]]/'1.) CLM Reference'!$B$4</f>
        <v>0</v>
      </c>
      <c r="J285" s="58">
        <v>0</v>
      </c>
      <c r="K285" s="90">
        <f>Table32[[#This Row],[Residential Incentive Disbursements]]/'1.) CLM Reference'!$B$5</f>
        <v>0</v>
      </c>
      <c r="L285" s="102">
        <v>0</v>
      </c>
      <c r="M285" s="90">
        <f>Table32[[#This Row],[C&amp;I CLM $ Collected]]/'1.) CLM Reference'!$B$4</f>
        <v>0</v>
      </c>
      <c r="N285" s="102">
        <v>54516</v>
      </c>
      <c r="O285" s="80">
        <f>Table32[[#This Row],[C&amp;I Incentive Disbursements]]/'1.) CLM Reference'!$B$5</f>
        <v>4.1569005860330659E-4</v>
      </c>
    </row>
    <row r="286" spans="1:15" x14ac:dyDescent="0.35">
      <c r="A286" s="89" t="s">
        <v>71</v>
      </c>
      <c r="B286" s="100">
        <v>9003492300</v>
      </c>
      <c r="C286" s="89" t="s">
        <v>50</v>
      </c>
      <c r="D286" s="53">
        <f>Table32[[#This Row],[Residential CLM $ Collected]]+Table32[[#This Row],[C&amp;I CLM $ Collected]]</f>
        <v>181547.11689999999</v>
      </c>
      <c r="E286" s="57">
        <f>Table32[[#This Row],[CLM $ Collected ]]/'1.) CLM Reference'!$B$4</f>
        <v>1.7214995051524787E-3</v>
      </c>
      <c r="F286" s="55">
        <f>Table32[[#This Row],[Residential Incentive Disbursements]]+Table32[[#This Row],[C&amp;I Incentive Disbursements]]</f>
        <v>263423.75</v>
      </c>
      <c r="G286" s="57">
        <f>Table32[[#This Row],[Incentive Disbursements]]/'1.) CLM Reference'!$B$5</f>
        <v>2.0086329531697629E-3</v>
      </c>
      <c r="H286" s="102">
        <v>0</v>
      </c>
      <c r="I286" s="90">
        <f>Table32[[#This Row],[Residential CLM $ Collected]]/'1.) CLM Reference'!$B$4</f>
        <v>0</v>
      </c>
      <c r="J286" s="58">
        <v>0</v>
      </c>
      <c r="K286" s="90">
        <f>Table32[[#This Row],[Residential Incentive Disbursements]]/'1.) CLM Reference'!$B$5</f>
        <v>0</v>
      </c>
      <c r="L286" s="102">
        <v>181547.11689999999</v>
      </c>
      <c r="M286" s="90">
        <f>Table32[[#This Row],[C&amp;I CLM $ Collected]]/'1.) CLM Reference'!$B$4</f>
        <v>1.7214995051524787E-3</v>
      </c>
      <c r="N286" s="102">
        <v>263423.75</v>
      </c>
      <c r="O286" s="80">
        <f>Table32[[#This Row],[C&amp;I Incentive Disbursements]]/'1.) CLM Reference'!$B$5</f>
        <v>2.0086329531697629E-3</v>
      </c>
    </row>
    <row r="287" spans="1:15" x14ac:dyDescent="0.35">
      <c r="A287" s="89" t="s">
        <v>71</v>
      </c>
      <c r="B287" s="100">
        <v>9003492500</v>
      </c>
      <c r="C287" s="89" t="s">
        <v>50</v>
      </c>
      <c r="D287" s="53">
        <f>Table32[[#This Row],[Residential CLM $ Collected]]+Table32[[#This Row],[C&amp;I CLM $ Collected]]</f>
        <v>15.925970000000001</v>
      </c>
      <c r="E287" s="57">
        <f>Table32[[#This Row],[CLM $ Collected ]]/'1.) CLM Reference'!$B$4</f>
        <v>1.5101616562258512E-7</v>
      </c>
      <c r="F287" s="55">
        <f>Table32[[#This Row],[Residential Incentive Disbursements]]+Table32[[#This Row],[C&amp;I Incentive Disbursements]]</f>
        <v>0</v>
      </c>
      <c r="G287" s="57">
        <f>Table32[[#This Row],[Incentive Disbursements]]/'1.) CLM Reference'!$B$5</f>
        <v>0</v>
      </c>
      <c r="H287" s="102">
        <v>0</v>
      </c>
      <c r="I287" s="90">
        <f>Table32[[#This Row],[Residential CLM $ Collected]]/'1.) CLM Reference'!$B$4</f>
        <v>0</v>
      </c>
      <c r="J287" s="58">
        <v>0</v>
      </c>
      <c r="K287" s="90">
        <f>Table32[[#This Row],[Residential Incentive Disbursements]]/'1.) CLM Reference'!$B$5</f>
        <v>0</v>
      </c>
      <c r="L287" s="102">
        <v>15.925970000000001</v>
      </c>
      <c r="M287" s="90">
        <f>Table32[[#This Row],[C&amp;I CLM $ Collected]]/'1.) CLM Reference'!$B$4</f>
        <v>1.5101616562258512E-7</v>
      </c>
      <c r="N287" s="102">
        <v>0</v>
      </c>
      <c r="O287" s="80">
        <f>Table32[[#This Row],[C&amp;I Incentive Disbursements]]/'1.) CLM Reference'!$B$5</f>
        <v>0</v>
      </c>
    </row>
    <row r="288" spans="1:15" x14ac:dyDescent="0.35">
      <c r="A288" s="89" t="s">
        <v>72</v>
      </c>
      <c r="B288" s="100">
        <v>9013840100</v>
      </c>
      <c r="C288" s="89" t="s">
        <v>50</v>
      </c>
      <c r="D288" s="53">
        <f>Table32[[#This Row],[Residential CLM $ Collected]]+Table32[[#This Row],[C&amp;I CLM $ Collected]]</f>
        <v>41283.86505</v>
      </c>
      <c r="E288" s="57">
        <f>Table32[[#This Row],[CLM $ Collected ]]/'1.) CLM Reference'!$B$4</f>
        <v>3.9146946791506285E-4</v>
      </c>
      <c r="F288" s="55">
        <f>Table32[[#This Row],[Residential Incentive Disbursements]]+Table32[[#This Row],[C&amp;I Incentive Disbursements]]</f>
        <v>17657.8</v>
      </c>
      <c r="G288" s="57">
        <f>Table32[[#This Row],[Incentive Disbursements]]/'1.) CLM Reference'!$B$5</f>
        <v>1.3464252543850369E-4</v>
      </c>
      <c r="H288" s="102">
        <v>0</v>
      </c>
      <c r="I288" s="90">
        <f>Table32[[#This Row],[Residential CLM $ Collected]]/'1.) CLM Reference'!$B$4</f>
        <v>0</v>
      </c>
      <c r="J288" s="58">
        <v>0</v>
      </c>
      <c r="K288" s="90">
        <f>Table32[[#This Row],[Residential Incentive Disbursements]]/'1.) CLM Reference'!$B$5</f>
        <v>0</v>
      </c>
      <c r="L288" s="102">
        <v>41283.86505</v>
      </c>
      <c r="M288" s="90">
        <f>Table32[[#This Row],[C&amp;I CLM $ Collected]]/'1.) CLM Reference'!$B$4</f>
        <v>3.9146946791506285E-4</v>
      </c>
      <c r="N288" s="102">
        <v>17657.8</v>
      </c>
      <c r="O288" s="80">
        <f>Table32[[#This Row],[C&amp;I Incentive Disbursements]]/'1.) CLM Reference'!$B$5</f>
        <v>1.3464252543850369E-4</v>
      </c>
    </row>
    <row r="289" spans="1:15" x14ac:dyDescent="0.35">
      <c r="A289" s="89" t="s">
        <v>73</v>
      </c>
      <c r="B289" s="100">
        <v>9001042900</v>
      </c>
      <c r="C289" s="89" t="s">
        <v>50</v>
      </c>
      <c r="D289" s="53">
        <f>Table32[[#This Row],[Residential CLM $ Collected]]+Table32[[#This Row],[C&amp;I CLM $ Collected]]</f>
        <v>0</v>
      </c>
      <c r="E289" s="57">
        <f>Table32[[#This Row],[CLM $ Collected ]]/'1.) CLM Reference'!$B$4</f>
        <v>0</v>
      </c>
      <c r="F289" s="55">
        <f>Table32[[#This Row],[Residential Incentive Disbursements]]+Table32[[#This Row],[C&amp;I Incentive Disbursements]]</f>
        <v>12265</v>
      </c>
      <c r="G289" s="57">
        <f>Table32[[#This Row],[Incentive Disbursements]]/'1.) CLM Reference'!$B$5</f>
        <v>9.3521875573584923E-5</v>
      </c>
      <c r="H289" s="102">
        <v>0</v>
      </c>
      <c r="I289" s="90">
        <f>Table32[[#This Row],[Residential CLM $ Collected]]/'1.) CLM Reference'!$B$4</f>
        <v>0</v>
      </c>
      <c r="J289" s="58">
        <v>0</v>
      </c>
      <c r="K289" s="90">
        <f>Table32[[#This Row],[Residential Incentive Disbursements]]/'1.) CLM Reference'!$B$5</f>
        <v>0</v>
      </c>
      <c r="L289" s="102">
        <v>0</v>
      </c>
      <c r="M289" s="90">
        <f>Table32[[#This Row],[C&amp;I CLM $ Collected]]/'1.) CLM Reference'!$B$4</f>
        <v>0</v>
      </c>
      <c r="N289" s="102">
        <v>12265</v>
      </c>
      <c r="O289" s="80">
        <f>Table32[[#This Row],[C&amp;I Incentive Disbursements]]/'1.) CLM Reference'!$B$5</f>
        <v>9.3521875573584923E-5</v>
      </c>
    </row>
    <row r="290" spans="1:15" x14ac:dyDescent="0.35">
      <c r="A290" s="89" t="s">
        <v>73</v>
      </c>
      <c r="B290" s="100">
        <v>9001045102</v>
      </c>
      <c r="C290" s="89" t="s">
        <v>50</v>
      </c>
      <c r="D290" s="53">
        <f>Table32[[#This Row],[Residential CLM $ Collected]]+Table32[[#This Row],[C&amp;I CLM $ Collected]]</f>
        <v>425478.00834999996</v>
      </c>
      <c r="E290" s="57">
        <f>Table32[[#This Row],[CLM $ Collected ]]/'1.) CLM Reference'!$B$4</f>
        <v>4.034545925789842E-3</v>
      </c>
      <c r="F290" s="55">
        <f>Table32[[#This Row],[Residential Incentive Disbursements]]+Table32[[#This Row],[C&amp;I Incentive Disbursements]]</f>
        <v>48285.8</v>
      </c>
      <c r="G290" s="57">
        <f>Table32[[#This Row],[Incentive Disbursements]]/'1.) CLM Reference'!$B$5</f>
        <v>3.6818414835474984E-4</v>
      </c>
      <c r="H290" s="102">
        <v>3054.0720000000001</v>
      </c>
      <c r="I290" s="90">
        <f>Table32[[#This Row],[Residential CLM $ Collected]]/'1.) CLM Reference'!$B$4</f>
        <v>2.8959883949002779E-5</v>
      </c>
      <c r="J290" s="58">
        <v>0</v>
      </c>
      <c r="K290" s="90">
        <f>Table32[[#This Row],[Residential Incentive Disbursements]]/'1.) CLM Reference'!$B$5</f>
        <v>0</v>
      </c>
      <c r="L290" s="102">
        <v>422423.93634999997</v>
      </c>
      <c r="M290" s="90">
        <f>Table32[[#This Row],[C&amp;I CLM $ Collected]]/'1.) CLM Reference'!$B$4</f>
        <v>4.0055860418408392E-3</v>
      </c>
      <c r="N290" s="102">
        <v>48285.8</v>
      </c>
      <c r="O290" s="80">
        <f>Table32[[#This Row],[C&amp;I Incentive Disbursements]]/'1.) CLM Reference'!$B$5</f>
        <v>3.6818414835474984E-4</v>
      </c>
    </row>
    <row r="291" spans="1:15" x14ac:dyDescent="0.35">
      <c r="A291" s="92" t="s">
        <v>74</v>
      </c>
      <c r="B291" s="100">
        <v>9005320100</v>
      </c>
      <c r="C291" s="89" t="s">
        <v>50</v>
      </c>
      <c r="D291" s="53">
        <f>Table32[[#This Row],[Residential CLM $ Collected]]+Table32[[#This Row],[C&amp;I CLM $ Collected]]</f>
        <v>0</v>
      </c>
      <c r="E291" s="57">
        <f>Table32[[#This Row],[CLM $ Collected ]]/'1.) CLM Reference'!$B$4</f>
        <v>0</v>
      </c>
      <c r="F291" s="55">
        <f>Table32[[#This Row],[Residential Incentive Disbursements]]+Table32[[#This Row],[C&amp;I Incentive Disbursements]]</f>
        <v>3632</v>
      </c>
      <c r="G291" s="57">
        <f>Table32[[#This Row],[Incentive Disbursements]]/'1.) CLM Reference'!$B$5</f>
        <v>2.7694370328843084E-5</v>
      </c>
      <c r="H291" s="102">
        <v>0</v>
      </c>
      <c r="I291" s="90">
        <f>Table32[[#This Row],[Residential CLM $ Collected]]/'1.) CLM Reference'!$B$4</f>
        <v>0</v>
      </c>
      <c r="J291" s="58">
        <v>0</v>
      </c>
      <c r="K291" s="90">
        <f>Table32[[#This Row],[Residential Incentive Disbursements]]/'1.) CLM Reference'!$B$5</f>
        <v>0</v>
      </c>
      <c r="L291" s="102">
        <v>0</v>
      </c>
      <c r="M291" s="90">
        <f>Table32[[#This Row],[C&amp;I CLM $ Collected]]/'1.) CLM Reference'!$B$4</f>
        <v>0</v>
      </c>
      <c r="N291" s="102">
        <v>3632</v>
      </c>
      <c r="O291" s="80">
        <f>Table32[[#This Row],[C&amp;I Incentive Disbursements]]/'1.) CLM Reference'!$B$5</f>
        <v>2.7694370328843084E-5</v>
      </c>
    </row>
    <row r="292" spans="1:15" x14ac:dyDescent="0.35">
      <c r="A292" s="92" t="s">
        <v>74</v>
      </c>
      <c r="B292" s="100">
        <v>9005320200</v>
      </c>
      <c r="C292" s="89" t="s">
        <v>50</v>
      </c>
      <c r="D292" s="53">
        <f>Table32[[#This Row],[Residential CLM $ Collected]]+Table32[[#This Row],[C&amp;I CLM $ Collected]]</f>
        <v>130112.7104</v>
      </c>
      <c r="E292" s="57">
        <f>Table32[[#This Row],[CLM $ Collected ]]/'1.) CLM Reference'!$B$4</f>
        <v>1.233778703800764E-3</v>
      </c>
      <c r="F292" s="55">
        <f>Table32[[#This Row],[Residential Incentive Disbursements]]+Table32[[#This Row],[C&amp;I Incentive Disbursements]]</f>
        <v>37329</v>
      </c>
      <c r="G292" s="57">
        <f>Table32[[#This Row],[Incentive Disbursements]]/'1.) CLM Reference'!$B$5</f>
        <v>2.8463743116888311E-4</v>
      </c>
      <c r="H292" s="102">
        <v>0</v>
      </c>
      <c r="I292" s="90">
        <f>Table32[[#This Row],[Residential CLM $ Collected]]/'1.) CLM Reference'!$B$4</f>
        <v>0</v>
      </c>
      <c r="J292" s="58">
        <v>0</v>
      </c>
      <c r="K292" s="90">
        <f>Table32[[#This Row],[Residential Incentive Disbursements]]/'1.) CLM Reference'!$B$5</f>
        <v>0</v>
      </c>
      <c r="L292" s="102">
        <v>130112.7104</v>
      </c>
      <c r="M292" s="90">
        <f>Table32[[#This Row],[C&amp;I CLM $ Collected]]/'1.) CLM Reference'!$B$4</f>
        <v>1.233778703800764E-3</v>
      </c>
      <c r="N292" s="102">
        <v>37329</v>
      </c>
      <c r="O292" s="80">
        <f>Table32[[#This Row],[C&amp;I Incentive Disbursements]]/'1.) CLM Reference'!$B$5</f>
        <v>2.8463743116888311E-4</v>
      </c>
    </row>
    <row r="293" spans="1:15" x14ac:dyDescent="0.35">
      <c r="A293" s="89" t="s">
        <v>75</v>
      </c>
      <c r="B293" s="100">
        <v>9015800400</v>
      </c>
      <c r="C293" s="89" t="s">
        <v>50</v>
      </c>
      <c r="D293" s="53">
        <f>Table32[[#This Row],[Residential CLM $ Collected]]+Table32[[#This Row],[C&amp;I CLM $ Collected]]</f>
        <v>0</v>
      </c>
      <c r="E293" s="57">
        <f>Table32[[#This Row],[CLM $ Collected ]]/'1.) CLM Reference'!$B$4</f>
        <v>0</v>
      </c>
      <c r="F293" s="55">
        <f>Table32[[#This Row],[Residential Incentive Disbursements]]+Table32[[#This Row],[C&amp;I Incentive Disbursements]]</f>
        <v>10770</v>
      </c>
      <c r="G293" s="57">
        <f>Table32[[#This Row],[Incentive Disbursements]]/'1.) CLM Reference'!$B$5</f>
        <v>8.2122348139218067E-5</v>
      </c>
      <c r="H293" s="102">
        <v>0</v>
      </c>
      <c r="I293" s="90">
        <f>Table32[[#This Row],[Residential CLM $ Collected]]/'1.) CLM Reference'!$B$4</f>
        <v>0</v>
      </c>
      <c r="J293" s="58">
        <v>0</v>
      </c>
      <c r="K293" s="90">
        <f>Table32[[#This Row],[Residential Incentive Disbursements]]/'1.) CLM Reference'!$B$5</f>
        <v>0</v>
      </c>
      <c r="L293" s="102">
        <v>0</v>
      </c>
      <c r="M293" s="90">
        <f>Table32[[#This Row],[C&amp;I CLM $ Collected]]/'1.) CLM Reference'!$B$4</f>
        <v>0</v>
      </c>
      <c r="N293" s="102">
        <v>10770</v>
      </c>
      <c r="O293" s="80">
        <f>Table32[[#This Row],[C&amp;I Incentive Disbursements]]/'1.) CLM Reference'!$B$5</f>
        <v>8.2122348139218067E-5</v>
      </c>
    </row>
    <row r="294" spans="1:15" x14ac:dyDescent="0.35">
      <c r="A294" s="89" t="s">
        <v>75</v>
      </c>
      <c r="B294" s="100">
        <v>9015800500</v>
      </c>
      <c r="C294" s="89" t="s">
        <v>50</v>
      </c>
      <c r="D294" s="53">
        <f>Table32[[#This Row],[Residential CLM $ Collected]]+Table32[[#This Row],[C&amp;I CLM $ Collected]]</f>
        <v>297072.29068000003</v>
      </c>
      <c r="E294" s="57">
        <f>Table32[[#This Row],[CLM $ Collected ]]/'1.) CLM Reference'!$B$4</f>
        <v>2.8169535828091877E-3</v>
      </c>
      <c r="F294" s="55">
        <f>Table32[[#This Row],[Residential Incentive Disbursements]]+Table32[[#This Row],[C&amp;I Incentive Disbursements]]</f>
        <v>587245.66</v>
      </c>
      <c r="G294" s="57">
        <f>Table32[[#This Row],[Incentive Disbursements]]/'1.) CLM Reference'!$B$5</f>
        <v>4.477808034704261E-3</v>
      </c>
      <c r="H294" s="102">
        <v>0</v>
      </c>
      <c r="I294" s="90">
        <f>Table32[[#This Row],[Residential CLM $ Collected]]/'1.) CLM Reference'!$B$4</f>
        <v>0</v>
      </c>
      <c r="J294" s="58">
        <v>0</v>
      </c>
      <c r="K294" s="90">
        <f>Table32[[#This Row],[Residential Incentive Disbursements]]/'1.) CLM Reference'!$B$5</f>
        <v>0</v>
      </c>
      <c r="L294" s="102">
        <v>297072.29068000003</v>
      </c>
      <c r="M294" s="90">
        <f>Table32[[#This Row],[C&amp;I CLM $ Collected]]/'1.) CLM Reference'!$B$4</f>
        <v>2.8169535828091877E-3</v>
      </c>
      <c r="N294" s="102">
        <v>587245.66</v>
      </c>
      <c r="O294" s="80">
        <f>Table32[[#This Row],[C&amp;I Incentive Disbursements]]/'1.) CLM Reference'!$B$5</f>
        <v>4.477808034704261E-3</v>
      </c>
    </row>
    <row r="295" spans="1:15" x14ac:dyDescent="0.35">
      <c r="A295" s="89" t="s">
        <v>76</v>
      </c>
      <c r="B295" s="100">
        <v>9003470100</v>
      </c>
      <c r="C295" s="89" t="s">
        <v>50</v>
      </c>
      <c r="D295" s="53">
        <f>Table32[[#This Row],[Residential CLM $ Collected]]+Table32[[#This Row],[C&amp;I CLM $ Collected]]</f>
        <v>0</v>
      </c>
      <c r="E295" s="57">
        <f>Table32[[#This Row],[CLM $ Collected ]]/'1.) CLM Reference'!$B$4</f>
        <v>0</v>
      </c>
      <c r="F295" s="55">
        <f>Table32[[#This Row],[Residential Incentive Disbursements]]+Table32[[#This Row],[C&amp;I Incentive Disbursements]]</f>
        <v>179594.92</v>
      </c>
      <c r="G295" s="57">
        <f>Table32[[#This Row],[Incentive Disbursements]]/'1.) CLM Reference'!$B$5</f>
        <v>1.369429576998609E-3</v>
      </c>
      <c r="H295" s="102">
        <v>0</v>
      </c>
      <c r="I295" s="90">
        <f>Table32[[#This Row],[Residential CLM $ Collected]]/'1.) CLM Reference'!$B$4</f>
        <v>0</v>
      </c>
      <c r="J295" s="58">
        <v>0</v>
      </c>
      <c r="K295" s="90">
        <f>Table32[[#This Row],[Residential Incentive Disbursements]]/'1.) CLM Reference'!$B$5</f>
        <v>0</v>
      </c>
      <c r="L295" s="102">
        <v>0</v>
      </c>
      <c r="M295" s="90">
        <f>Table32[[#This Row],[C&amp;I CLM $ Collected]]/'1.) CLM Reference'!$B$4</f>
        <v>0</v>
      </c>
      <c r="N295" s="102">
        <v>179594.92</v>
      </c>
      <c r="O295" s="80">
        <f>Table32[[#This Row],[C&amp;I Incentive Disbursements]]/'1.) CLM Reference'!$B$5</f>
        <v>1.369429576998609E-3</v>
      </c>
    </row>
    <row r="296" spans="1:15" x14ac:dyDescent="0.35">
      <c r="A296" s="89" t="s">
        <v>76</v>
      </c>
      <c r="B296" s="100">
        <v>9003473100</v>
      </c>
      <c r="C296" s="89" t="s">
        <v>50</v>
      </c>
      <c r="D296" s="53">
        <f>Table32[[#This Row],[Residential CLM $ Collected]]+Table32[[#This Row],[C&amp;I CLM $ Collected]]</f>
        <v>3278.3123500000002</v>
      </c>
      <c r="E296" s="57">
        <f>Table32[[#This Row],[CLM $ Collected ]]/'1.) CLM Reference'!$B$4</f>
        <v>3.1086217091339886E-5</v>
      </c>
      <c r="F296" s="55">
        <f>Table32[[#This Row],[Residential Incentive Disbursements]]+Table32[[#This Row],[C&amp;I Incentive Disbursements]]</f>
        <v>0</v>
      </c>
      <c r="G296" s="57">
        <f>Table32[[#This Row],[Incentive Disbursements]]/'1.) CLM Reference'!$B$5</f>
        <v>0</v>
      </c>
      <c r="H296" s="102">
        <v>0</v>
      </c>
      <c r="I296" s="90">
        <f>Table32[[#This Row],[Residential CLM $ Collected]]/'1.) CLM Reference'!$B$4</f>
        <v>0</v>
      </c>
      <c r="J296" s="58">
        <v>0</v>
      </c>
      <c r="K296" s="90">
        <f>Table32[[#This Row],[Residential Incentive Disbursements]]/'1.) CLM Reference'!$B$5</f>
        <v>0</v>
      </c>
      <c r="L296" s="102">
        <v>3278.3123500000002</v>
      </c>
      <c r="M296" s="90">
        <f>Table32[[#This Row],[C&amp;I CLM $ Collected]]/'1.) CLM Reference'!$B$4</f>
        <v>3.1086217091339886E-5</v>
      </c>
      <c r="N296" s="102">
        <v>0</v>
      </c>
      <c r="O296" s="80">
        <f>Table32[[#This Row],[C&amp;I Incentive Disbursements]]/'1.) CLM Reference'!$B$5</f>
        <v>0</v>
      </c>
    </row>
    <row r="297" spans="1:15" x14ac:dyDescent="0.35">
      <c r="A297" s="89" t="s">
        <v>76</v>
      </c>
      <c r="B297" s="100">
        <v>9003473501</v>
      </c>
      <c r="C297" s="89" t="s">
        <v>50</v>
      </c>
      <c r="D297" s="53">
        <f>Table32[[#This Row],[Residential CLM $ Collected]]+Table32[[#This Row],[C&amp;I CLM $ Collected]]</f>
        <v>4.1721599999999999</v>
      </c>
      <c r="E297" s="57">
        <f>Table32[[#This Row],[CLM $ Collected ]]/'1.) CLM Reference'!$B$4</f>
        <v>3.9562023887017539E-8</v>
      </c>
      <c r="F297" s="55">
        <f>Table32[[#This Row],[Residential Incentive Disbursements]]+Table32[[#This Row],[C&amp;I Incentive Disbursements]]</f>
        <v>0</v>
      </c>
      <c r="G297" s="57">
        <f>Table32[[#This Row],[Incentive Disbursements]]/'1.) CLM Reference'!$B$5</f>
        <v>0</v>
      </c>
      <c r="H297" s="102">
        <v>0</v>
      </c>
      <c r="I297" s="90">
        <f>Table32[[#This Row],[Residential CLM $ Collected]]/'1.) CLM Reference'!$B$4</f>
        <v>0</v>
      </c>
      <c r="J297" s="58">
        <v>0</v>
      </c>
      <c r="K297" s="90">
        <f>Table32[[#This Row],[Residential Incentive Disbursements]]/'1.) CLM Reference'!$B$5</f>
        <v>0</v>
      </c>
      <c r="L297" s="102">
        <v>4.1721599999999999</v>
      </c>
      <c r="M297" s="90">
        <f>Table32[[#This Row],[C&amp;I CLM $ Collected]]/'1.) CLM Reference'!$B$4</f>
        <v>3.9562023887017539E-8</v>
      </c>
      <c r="N297" s="102">
        <v>0</v>
      </c>
      <c r="O297" s="80">
        <f>Table32[[#This Row],[C&amp;I Incentive Disbursements]]/'1.) CLM Reference'!$B$5</f>
        <v>0</v>
      </c>
    </row>
    <row r="298" spans="1:15" x14ac:dyDescent="0.35">
      <c r="A298" s="89" t="s">
        <v>76</v>
      </c>
      <c r="B298" s="100">
        <v>9003473602</v>
      </c>
      <c r="C298" s="89" t="s">
        <v>50</v>
      </c>
      <c r="D298" s="53">
        <f>Table32[[#This Row],[Residential CLM $ Collected]]+Table32[[#This Row],[C&amp;I CLM $ Collected]]</f>
        <v>1618385.0536499999</v>
      </c>
      <c r="E298" s="57">
        <f>Table32[[#This Row],[CLM $ Collected ]]/'1.) CLM Reference'!$B$4</f>
        <v>1.534614879364489E-2</v>
      </c>
      <c r="F298" s="55">
        <f>Table32[[#This Row],[Residential Incentive Disbursements]]+Table32[[#This Row],[C&amp;I Incentive Disbursements]]</f>
        <v>2026463.88</v>
      </c>
      <c r="G298" s="57">
        <f>Table32[[#This Row],[Incentive Disbursements]]/'1.) CLM Reference'!$B$5</f>
        <v>1.545199370890535E-2</v>
      </c>
      <c r="H298" s="102">
        <v>0</v>
      </c>
      <c r="I298" s="90">
        <f>Table32[[#This Row],[Residential CLM $ Collected]]/'1.) CLM Reference'!$B$4</f>
        <v>0</v>
      </c>
      <c r="J298" s="58">
        <v>0</v>
      </c>
      <c r="K298" s="90">
        <f>Table32[[#This Row],[Residential Incentive Disbursements]]/'1.) CLM Reference'!$B$5</f>
        <v>0</v>
      </c>
      <c r="L298" s="102">
        <v>1618385.0536499999</v>
      </c>
      <c r="M298" s="90">
        <f>Table32[[#This Row],[C&amp;I CLM $ Collected]]/'1.) CLM Reference'!$B$4</f>
        <v>1.534614879364489E-2</v>
      </c>
      <c r="N298" s="102">
        <v>2026463.88</v>
      </c>
      <c r="O298" s="80">
        <f>Table32[[#This Row],[C&amp;I Incentive Disbursements]]/'1.) CLM Reference'!$B$5</f>
        <v>1.545199370890535E-2</v>
      </c>
    </row>
    <row r="299" spans="1:15" x14ac:dyDescent="0.35">
      <c r="A299" s="89" t="s">
        <v>77</v>
      </c>
      <c r="B299" s="100">
        <v>9003476100</v>
      </c>
      <c r="C299" s="89" t="s">
        <v>50</v>
      </c>
      <c r="D299" s="53">
        <f>Table32[[#This Row],[Residential CLM $ Collected]]+Table32[[#This Row],[C&amp;I CLM $ Collected]]</f>
        <v>0</v>
      </c>
      <c r="E299" s="57">
        <f>Table32[[#This Row],[CLM $ Collected ]]/'1.) CLM Reference'!$B$4</f>
        <v>0</v>
      </c>
      <c r="F299" s="55">
        <f>Table32[[#This Row],[Residential Incentive Disbursements]]+Table32[[#This Row],[C&amp;I Incentive Disbursements]]</f>
        <v>26007.62</v>
      </c>
      <c r="G299" s="57">
        <f>Table32[[#This Row],[Incentive Disbursements]]/'1.) CLM Reference'!$B$5</f>
        <v>1.9831075430942345E-4</v>
      </c>
      <c r="H299" s="102">
        <v>0</v>
      </c>
      <c r="I299" s="90">
        <f>Table32[[#This Row],[Residential CLM $ Collected]]/'1.) CLM Reference'!$B$4</f>
        <v>0</v>
      </c>
      <c r="J299" s="58">
        <v>0</v>
      </c>
      <c r="K299" s="90">
        <f>Table32[[#This Row],[Residential Incentive Disbursements]]/'1.) CLM Reference'!$B$5</f>
        <v>0</v>
      </c>
      <c r="L299" s="102">
        <v>0</v>
      </c>
      <c r="M299" s="90">
        <f>Table32[[#This Row],[C&amp;I CLM $ Collected]]/'1.) CLM Reference'!$B$4</f>
        <v>0</v>
      </c>
      <c r="N299" s="102">
        <v>26007.62</v>
      </c>
      <c r="O299" s="80">
        <f>Table32[[#This Row],[C&amp;I Incentive Disbursements]]/'1.) CLM Reference'!$B$5</f>
        <v>1.9831075430942345E-4</v>
      </c>
    </row>
    <row r="300" spans="1:15" x14ac:dyDescent="0.35">
      <c r="A300" s="89" t="s">
        <v>77</v>
      </c>
      <c r="B300" s="100">
        <v>9003476300</v>
      </c>
      <c r="C300" s="89" t="s">
        <v>50</v>
      </c>
      <c r="D300" s="53">
        <f>Table32[[#This Row],[Residential CLM $ Collected]]+Table32[[#This Row],[C&amp;I CLM $ Collected]]</f>
        <v>320869.81432</v>
      </c>
      <c r="E300" s="57">
        <f>Table32[[#This Row],[CLM $ Collected ]]/'1.) CLM Reference'!$B$4</f>
        <v>3.0426108439634923E-3</v>
      </c>
      <c r="F300" s="55">
        <f>Table32[[#This Row],[Residential Incentive Disbursements]]+Table32[[#This Row],[C&amp;I Incentive Disbursements]]</f>
        <v>642369.02</v>
      </c>
      <c r="G300" s="57">
        <f>Table32[[#This Row],[Incentive Disbursements]]/'1.) CLM Reference'!$B$5</f>
        <v>4.898129275235686E-3</v>
      </c>
      <c r="H300" s="102">
        <v>0</v>
      </c>
      <c r="I300" s="90">
        <f>Table32[[#This Row],[Residential CLM $ Collected]]/'1.) CLM Reference'!$B$4</f>
        <v>0</v>
      </c>
      <c r="J300" s="58">
        <v>0</v>
      </c>
      <c r="K300" s="90">
        <f>Table32[[#This Row],[Residential Incentive Disbursements]]/'1.) CLM Reference'!$B$5</f>
        <v>0</v>
      </c>
      <c r="L300" s="102">
        <v>320869.81432</v>
      </c>
      <c r="M300" s="90">
        <f>Table32[[#This Row],[C&amp;I CLM $ Collected]]/'1.) CLM Reference'!$B$4</f>
        <v>3.0426108439634923E-3</v>
      </c>
      <c r="N300" s="102">
        <v>642369.02</v>
      </c>
      <c r="O300" s="80">
        <f>Table32[[#This Row],[C&amp;I Incentive Disbursements]]/'1.) CLM Reference'!$B$5</f>
        <v>4.898129275235686E-3</v>
      </c>
    </row>
    <row r="301" spans="1:15" x14ac:dyDescent="0.35">
      <c r="A301" s="89" t="s">
        <v>78</v>
      </c>
      <c r="B301" s="100">
        <v>9009352600</v>
      </c>
      <c r="C301" s="89" t="s">
        <v>50</v>
      </c>
      <c r="D301" s="53">
        <f>Table32[[#This Row],[Residential CLM $ Collected]]+Table32[[#This Row],[C&amp;I CLM $ Collected]]</f>
        <v>0</v>
      </c>
      <c r="E301" s="57">
        <f>Table32[[#This Row],[CLM $ Collected ]]/'1.) CLM Reference'!$B$4</f>
        <v>0</v>
      </c>
      <c r="F301" s="55">
        <f>Table32[[#This Row],[Residential Incentive Disbursements]]+Table32[[#This Row],[C&amp;I Incentive Disbursements]]</f>
        <v>67674</v>
      </c>
      <c r="G301" s="57">
        <f>Table32[[#This Row],[Incentive Disbursements]]/'1.) CLM Reference'!$B$5</f>
        <v>5.160211502296605E-4</v>
      </c>
      <c r="H301" s="91">
        <v>0</v>
      </c>
      <c r="I301" s="90">
        <f>Table32[[#This Row],[Residential CLM $ Collected]]/'1.) CLM Reference'!$B$4</f>
        <v>0</v>
      </c>
      <c r="J301" s="58">
        <v>0</v>
      </c>
      <c r="K301" s="90">
        <f>Table32[[#This Row],[Residential Incentive Disbursements]]/'1.) CLM Reference'!$B$5</f>
        <v>0</v>
      </c>
      <c r="L301" s="102">
        <v>0</v>
      </c>
      <c r="M301" s="90">
        <f>Table32[[#This Row],[C&amp;I CLM $ Collected]]/'1.) CLM Reference'!$B$4</f>
        <v>0</v>
      </c>
      <c r="N301" s="102">
        <v>67674</v>
      </c>
      <c r="O301" s="80">
        <f>Table32[[#This Row],[C&amp;I Incentive Disbursements]]/'1.) CLM Reference'!$B$5</f>
        <v>5.160211502296605E-4</v>
      </c>
    </row>
    <row r="302" spans="1:15" x14ac:dyDescent="0.35">
      <c r="A302" s="89" t="s">
        <v>78</v>
      </c>
      <c r="B302" s="100">
        <v>9009361100</v>
      </c>
      <c r="C302" s="89" t="s">
        <v>50</v>
      </c>
      <c r="D302" s="53">
        <f>Table32[[#This Row],[Residential CLM $ Collected]]+Table32[[#This Row],[C&amp;I CLM $ Collected]]</f>
        <v>36570.90047</v>
      </c>
      <c r="E302" s="90">
        <f>Table32[[#This Row],[CLM $ Collected ]]/'1.) CLM Reference'!$B$4</f>
        <v>3.4677932724628993E-4</v>
      </c>
      <c r="F302" s="55">
        <f>Table32[[#This Row],[Residential Incentive Disbursements]]+Table32[[#This Row],[C&amp;I Incentive Disbursements]]</f>
        <v>6020</v>
      </c>
      <c r="G302" s="90">
        <f>Table32[[#This Row],[Incentive Disbursements]]/'1.) CLM Reference'!$B$5</f>
        <v>4.5903113815978903E-5</v>
      </c>
      <c r="H302" s="91">
        <v>0</v>
      </c>
      <c r="I302" s="90">
        <f>Table32[[#This Row],[Residential CLM $ Collected]]/'1.) CLM Reference'!$B$4</f>
        <v>0</v>
      </c>
      <c r="J302" s="91">
        <v>0</v>
      </c>
      <c r="K302" s="90">
        <f>Table32[[#This Row],[Residential Incentive Disbursements]]/'1.) CLM Reference'!$B$5</f>
        <v>0</v>
      </c>
      <c r="L302" s="91">
        <v>36570.90047</v>
      </c>
      <c r="M302" s="90">
        <f>Table32[[#This Row],[C&amp;I CLM $ Collected]]/'1.) CLM Reference'!$B$4</f>
        <v>3.4677932724628993E-4</v>
      </c>
      <c r="N302" s="91">
        <v>6020</v>
      </c>
      <c r="O302" s="80">
        <f>Table32[[#This Row],[C&amp;I Incentive Disbursements]]/'1.) CLM Reference'!$B$5</f>
        <v>4.5903113815978903E-5</v>
      </c>
    </row>
    <row r="303" spans="1:15" x14ac:dyDescent="0.35">
      <c r="A303" s="89" t="s">
        <v>79</v>
      </c>
      <c r="B303" s="100">
        <v>9005360200</v>
      </c>
      <c r="C303" s="89" t="s">
        <v>50</v>
      </c>
      <c r="D303" s="53">
        <f>Table32[[#This Row],[Residential CLM $ Collected]]+Table32[[#This Row],[C&amp;I CLM $ Collected]]</f>
        <v>0</v>
      </c>
      <c r="E303" s="90">
        <f>Table32[[#This Row],[CLM $ Collected ]]/'1.) CLM Reference'!$B$4</f>
        <v>0</v>
      </c>
      <c r="F303" s="55">
        <f>Table32[[#This Row],[Residential Incentive Disbursements]]+Table32[[#This Row],[C&amp;I Incentive Disbursements]]</f>
        <v>1242</v>
      </c>
      <c r="G303" s="90">
        <f>Table32[[#This Row],[Incentive Disbursements]]/'1.) CLM Reference'!$B$5</f>
        <v>9.4703766377816935E-6</v>
      </c>
      <c r="H303" s="91">
        <v>0</v>
      </c>
      <c r="I303" s="90">
        <f>Table32[[#This Row],[Residential CLM $ Collected]]/'1.) CLM Reference'!$B$4</f>
        <v>0</v>
      </c>
      <c r="J303" s="91">
        <v>0</v>
      </c>
      <c r="K303" s="90">
        <f>Table32[[#This Row],[Residential Incentive Disbursements]]/'1.) CLM Reference'!$B$5</f>
        <v>0</v>
      </c>
      <c r="L303" s="91">
        <v>0</v>
      </c>
      <c r="M303" s="90">
        <f>Table32[[#This Row],[C&amp;I CLM $ Collected]]/'1.) CLM Reference'!$B$4</f>
        <v>0</v>
      </c>
      <c r="N303" s="91">
        <v>1242</v>
      </c>
      <c r="O303" s="80">
        <f>Table32[[#This Row],[C&amp;I Incentive Disbursements]]/'1.) CLM Reference'!$B$5</f>
        <v>9.4703766377816935E-6</v>
      </c>
    </row>
    <row r="304" spans="1:15" x14ac:dyDescent="0.35">
      <c r="A304" s="89" t="s">
        <v>79</v>
      </c>
      <c r="B304" s="100">
        <v>9005362101</v>
      </c>
      <c r="C304" s="89" t="s">
        <v>50</v>
      </c>
      <c r="D304" s="53">
        <f>Table32[[#This Row],[Residential CLM $ Collected]]+Table32[[#This Row],[C&amp;I CLM $ Collected]]</f>
        <v>1.10134</v>
      </c>
      <c r="E304" s="90">
        <f>Table32[[#This Row],[CLM $ Collected ]]/'1.) CLM Reference'!$B$4</f>
        <v>1.0443328968143096E-8</v>
      </c>
      <c r="F304" s="55">
        <f>Table32[[#This Row],[Residential Incentive Disbursements]]+Table32[[#This Row],[C&amp;I Incentive Disbursements]]</f>
        <v>0</v>
      </c>
      <c r="G304" s="90">
        <f>Table32[[#This Row],[Incentive Disbursements]]/'1.) CLM Reference'!$B$5</f>
        <v>0</v>
      </c>
      <c r="H304" s="91">
        <v>0</v>
      </c>
      <c r="I304" s="90">
        <f>Table32[[#This Row],[Residential CLM $ Collected]]/'1.) CLM Reference'!$B$4</f>
        <v>0</v>
      </c>
      <c r="J304" s="91">
        <v>0</v>
      </c>
      <c r="K304" s="90">
        <f>Table32[[#This Row],[Residential Incentive Disbursements]]/'1.) CLM Reference'!$B$5</f>
        <v>0</v>
      </c>
      <c r="L304" s="91">
        <v>1.10134</v>
      </c>
      <c r="M304" s="90">
        <f>Table32[[#This Row],[C&amp;I CLM $ Collected]]/'1.) CLM Reference'!$B$4</f>
        <v>1.0443328968143096E-8</v>
      </c>
      <c r="N304" s="91">
        <v>0</v>
      </c>
      <c r="O304" s="80">
        <f>Table32[[#This Row],[C&amp;I Incentive Disbursements]]/'1.) CLM Reference'!$B$5</f>
        <v>0</v>
      </c>
    </row>
    <row r="305" spans="1:16" x14ac:dyDescent="0.35">
      <c r="A305" s="89" t="s">
        <v>79</v>
      </c>
      <c r="B305" s="100">
        <v>9005362102</v>
      </c>
      <c r="C305" s="89" t="s">
        <v>50</v>
      </c>
      <c r="D305" s="53">
        <f>Table32[[#This Row],[Residential CLM $ Collected]]+Table32[[#This Row],[C&amp;I CLM $ Collected]]</f>
        <v>21785.996619999998</v>
      </c>
      <c r="E305" s="90">
        <f>Table32[[#This Row],[CLM $ Collected ]]/'1.) CLM Reference'!$B$4</f>
        <v>2.0658318920725076E-4</v>
      </c>
      <c r="F305" s="55">
        <f>Table32[[#This Row],[Residential Incentive Disbursements]]+Table32[[#This Row],[C&amp;I Incentive Disbursements]]</f>
        <v>3585.09</v>
      </c>
      <c r="G305" s="90">
        <f>Table32[[#This Row],[Incentive Disbursements]]/'1.) CLM Reference'!$B$5</f>
        <v>2.7336676795768738E-5</v>
      </c>
      <c r="H305" s="91">
        <v>0</v>
      </c>
      <c r="I305" s="90">
        <f>Table32[[#This Row],[Residential CLM $ Collected]]/'1.) CLM Reference'!$B$4</f>
        <v>0</v>
      </c>
      <c r="J305" s="91">
        <v>0</v>
      </c>
      <c r="K305" s="90">
        <f>Table32[[#This Row],[Residential Incentive Disbursements]]/'1.) CLM Reference'!$B$5</f>
        <v>0</v>
      </c>
      <c r="L305" s="91">
        <v>21785.996619999998</v>
      </c>
      <c r="M305" s="90">
        <f>Table32[[#This Row],[C&amp;I CLM $ Collected]]/'1.) CLM Reference'!$B$4</f>
        <v>2.0658318920725076E-4</v>
      </c>
      <c r="N305" s="91">
        <v>3585.09</v>
      </c>
      <c r="O305" s="80">
        <f>Table32[[#This Row],[C&amp;I Incentive Disbursements]]/'1.) CLM Reference'!$B$5</f>
        <v>2.7336676795768738E-5</v>
      </c>
    </row>
    <row r="306" spans="1:16" x14ac:dyDescent="0.35">
      <c r="A306" s="89" t="s">
        <v>80</v>
      </c>
      <c r="B306" s="100">
        <v>9015900200</v>
      </c>
      <c r="C306" s="89" t="s">
        <v>50</v>
      </c>
      <c r="D306" s="53">
        <f>Table32[[#This Row],[Residential CLM $ Collected]]+Table32[[#This Row],[C&amp;I CLM $ Collected]]</f>
        <v>0</v>
      </c>
      <c r="E306" s="90">
        <f>Table32[[#This Row],[CLM $ Collected ]]/'1.) CLM Reference'!$B$4</f>
        <v>0</v>
      </c>
      <c r="F306" s="55">
        <f>Table32[[#This Row],[Residential Incentive Disbursements]]+Table32[[#This Row],[C&amp;I Incentive Disbursements]]</f>
        <v>911</v>
      </c>
      <c r="G306" s="90">
        <f>Table32[[#This Row],[Incentive Disbursements]]/'1.) CLM Reference'!$B$5</f>
        <v>6.9464678880991324E-6</v>
      </c>
      <c r="H306" s="91">
        <v>0</v>
      </c>
      <c r="I306" s="90">
        <f>Table32[[#This Row],[Residential CLM $ Collected]]/'1.) CLM Reference'!$B$4</f>
        <v>0</v>
      </c>
      <c r="J306" s="91">
        <v>0</v>
      </c>
      <c r="K306" s="90">
        <f>Table32[[#This Row],[Residential Incentive Disbursements]]/'1.) CLM Reference'!$B$5</f>
        <v>0</v>
      </c>
      <c r="L306" s="91">
        <v>0</v>
      </c>
      <c r="M306" s="90">
        <f>Table32[[#This Row],[C&amp;I CLM $ Collected]]/'1.) CLM Reference'!$B$4</f>
        <v>0</v>
      </c>
      <c r="N306" s="91">
        <v>911</v>
      </c>
      <c r="O306" s="80">
        <f>Table32[[#This Row],[C&amp;I Incentive Disbursements]]/'1.) CLM Reference'!$B$5</f>
        <v>6.9464678880991324E-6</v>
      </c>
    </row>
    <row r="307" spans="1:16" x14ac:dyDescent="0.35">
      <c r="A307" s="89" t="s">
        <v>80</v>
      </c>
      <c r="B307" s="100">
        <v>9015901100</v>
      </c>
      <c r="C307" s="89" t="s">
        <v>50</v>
      </c>
      <c r="D307" s="53">
        <f>Table32[[#This Row],[Residential CLM $ Collected]]+Table32[[#This Row],[C&amp;I CLM $ Collected]]</f>
        <v>51998.022279999997</v>
      </c>
      <c r="E307" s="90">
        <f>Table32[[#This Row],[CLM $ Collected ]]/'1.) CLM Reference'!$B$4</f>
        <v>4.930652226949662E-4</v>
      </c>
      <c r="F307" s="55">
        <f>Table32[[#This Row],[Residential Incentive Disbursements]]+Table32[[#This Row],[C&amp;I Incentive Disbursements]]</f>
        <v>23379.4</v>
      </c>
      <c r="G307" s="90">
        <f>Table32[[#This Row],[Incentive Disbursements]]/'1.) CLM Reference'!$B$5</f>
        <v>1.7827030882878691E-4</v>
      </c>
      <c r="H307" s="91">
        <v>0</v>
      </c>
      <c r="I307" s="90">
        <f>Table32[[#This Row],[Residential CLM $ Collected]]/'1.) CLM Reference'!$B$4</f>
        <v>0</v>
      </c>
      <c r="J307" s="91">
        <v>0</v>
      </c>
      <c r="K307" s="90">
        <f>Table32[[#This Row],[Residential Incentive Disbursements]]/'1.) CLM Reference'!$B$5</f>
        <v>0</v>
      </c>
      <c r="L307" s="91">
        <v>51998.022279999997</v>
      </c>
      <c r="M307" s="90">
        <f>Table32[[#This Row],[C&amp;I CLM $ Collected]]/'1.) CLM Reference'!$B$4</f>
        <v>4.930652226949662E-4</v>
      </c>
      <c r="N307" s="91">
        <v>23379.4</v>
      </c>
      <c r="O307" s="80">
        <f>Table32[[#This Row],[C&amp;I Incentive Disbursements]]/'1.) CLM Reference'!$B$5</f>
        <v>1.7827030882878691E-4</v>
      </c>
    </row>
    <row r="308" spans="1:16" x14ac:dyDescent="0.35">
      <c r="A308" s="70"/>
      <c r="B308" s="71"/>
      <c r="C308" s="72" t="s">
        <v>24</v>
      </c>
      <c r="D308" s="74">
        <f>SUBTOTAL(109,D6:D307)</f>
        <v>39027729.347520024</v>
      </c>
      <c r="E308" s="73">
        <f>Table32[[#This Row],[CLM $ Collected ]]/'1.) CLM Reference'!$B$4</f>
        <v>0.37007592247244658</v>
      </c>
      <c r="F308" s="74">
        <f>SUBTOTAL(109,F6:F307)</f>
        <v>42770822.039999999</v>
      </c>
      <c r="G308" s="73">
        <f>Table32[[#This Row],[Incentive Disbursements]]/'1.) CLM Reference'!$B$5</f>
        <v>0.32613187908722574</v>
      </c>
      <c r="H308" s="58">
        <f>SUBTOTAL(109,H6:H307)</f>
        <v>68608.330400000006</v>
      </c>
      <c r="I308" s="73">
        <f>Table32[[#This Row],[Residential CLM $ Collected]]/'1.) CLM Reference'!$B$4</f>
        <v>6.5057054526508856E-4</v>
      </c>
      <c r="J308" s="74">
        <f>SUBTOTAL(109,J6:J307)</f>
        <v>0</v>
      </c>
      <c r="K308" s="73">
        <f>Table32[[#This Row],[Residential Incentive Disbursements]]/'1.) CLM Reference'!$B$5</f>
        <v>0</v>
      </c>
      <c r="L308" s="58">
        <f>SUBTOTAL(109,L6:L307)</f>
        <v>38959121.017120026</v>
      </c>
      <c r="M308" s="73">
        <f>Table32[[#This Row],[C&amp;I CLM $ Collected]]/'1.) CLM Reference'!$B$4</f>
        <v>0.36942535192718151</v>
      </c>
      <c r="N308" s="58">
        <f>SUBTOTAL(109,N6:N307)</f>
        <v>42770822.039999999</v>
      </c>
      <c r="O308" s="75">
        <f>Table32[[#This Row],[C&amp;I Incentive Disbursements]]/'1.) CLM Reference'!$B$5</f>
        <v>0.32613187908722574</v>
      </c>
    </row>
    <row r="310" spans="1:16" s="36" customFormat="1" x14ac:dyDescent="0.35">
      <c r="A310" s="35" t="s">
        <v>199</v>
      </c>
      <c r="C310" s="37"/>
      <c r="D310" s="37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</row>
    <row r="311" spans="1:16" s="36" customFormat="1" x14ac:dyDescent="0.35">
      <c r="A311" s="35" t="s">
        <v>205</v>
      </c>
      <c r="C311" s="37"/>
      <c r="D311" s="37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</row>
  </sheetData>
  <mergeCells count="7">
    <mergeCell ref="A1:O2"/>
    <mergeCell ref="A3:C3"/>
    <mergeCell ref="D3:O3"/>
    <mergeCell ref="A4:C4"/>
    <mergeCell ref="D4:G4"/>
    <mergeCell ref="H4:K4"/>
    <mergeCell ref="L4:O4"/>
  </mergeCells>
  <pageMargins left="0.7" right="0.7" top="0.75" bottom="0.75" header="0.3" footer="0.3"/>
  <pageSetup paperSize="5" scale="52" fitToHeight="25"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845"/>
  <sheetViews>
    <sheetView zoomScale="80" zoomScaleNormal="80" workbookViewId="0">
      <pane ySplit="5" topLeftCell="A816" activePane="bottomLeft" state="frozen"/>
      <selection pane="bottomLeft" sqref="A1:O2"/>
    </sheetView>
  </sheetViews>
  <sheetFormatPr defaultColWidth="8.7265625" defaultRowHeight="14.5" x14ac:dyDescent="0.35"/>
  <cols>
    <col min="1" max="1" width="16.54296875" style="1" customWidth="1"/>
    <col min="2" max="2" width="19.1796875" style="1" customWidth="1"/>
    <col min="3" max="3" width="20" style="1" customWidth="1"/>
    <col min="4" max="5" width="15.7265625" style="27" customWidth="1"/>
    <col min="6" max="15" width="15.7265625" style="1" customWidth="1"/>
    <col min="16" max="16" width="14.1796875" style="1" customWidth="1"/>
    <col min="17" max="17" width="20.54296875" style="1" customWidth="1"/>
    <col min="18" max="18" width="14.1796875" style="1" customWidth="1"/>
    <col min="19" max="16384" width="8.7265625" style="1"/>
  </cols>
  <sheetData>
    <row r="1" spans="1:18" ht="18.75" customHeight="1" x14ac:dyDescent="0.35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7"/>
      <c r="P1" s="2"/>
      <c r="Q1" s="2"/>
      <c r="R1" s="2"/>
    </row>
    <row r="2" spans="1:18" ht="15.75" customHeight="1" thickBot="1" x14ac:dyDescent="0.4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1:18" ht="16" thickBot="1" x14ac:dyDescent="0.4">
      <c r="A3" s="138" t="s">
        <v>207</v>
      </c>
      <c r="B3" s="139"/>
      <c r="C3" s="139"/>
      <c r="D3" s="122"/>
      <c r="E3" s="123"/>
      <c r="F3" s="143"/>
      <c r="G3" s="143"/>
      <c r="H3" s="143"/>
      <c r="I3" s="143"/>
      <c r="J3" s="143"/>
      <c r="K3" s="123"/>
      <c r="L3" s="123"/>
      <c r="M3" s="123"/>
      <c r="N3" s="123"/>
      <c r="O3" s="124"/>
    </row>
    <row r="4" spans="1:18" ht="15" thickBot="1" x14ac:dyDescent="0.4">
      <c r="A4" s="147"/>
      <c r="B4" s="148"/>
      <c r="C4" s="148"/>
      <c r="D4" s="149" t="s">
        <v>38</v>
      </c>
      <c r="E4" s="150"/>
      <c r="F4" s="153" t="s">
        <v>36</v>
      </c>
      <c r="G4" s="154"/>
      <c r="H4" s="154"/>
      <c r="I4" s="154"/>
      <c r="J4" s="155"/>
      <c r="K4" s="151" t="s">
        <v>37</v>
      </c>
      <c r="L4" s="151"/>
      <c r="M4" s="151"/>
      <c r="N4" s="151"/>
      <c r="O4" s="152"/>
    </row>
    <row r="5" spans="1:18" ht="29" x14ac:dyDescent="0.35">
      <c r="A5" s="10" t="s">
        <v>2</v>
      </c>
      <c r="B5" s="3" t="s">
        <v>1</v>
      </c>
      <c r="C5" s="79" t="s">
        <v>11</v>
      </c>
      <c r="D5" s="78" t="s">
        <v>8</v>
      </c>
      <c r="E5" s="28" t="s">
        <v>10</v>
      </c>
      <c r="F5" s="30" t="s">
        <v>39</v>
      </c>
      <c r="G5" s="31" t="s">
        <v>40</v>
      </c>
      <c r="H5" s="32" t="s">
        <v>41</v>
      </c>
      <c r="I5" s="32" t="s">
        <v>42</v>
      </c>
      <c r="J5" s="33" t="s">
        <v>43</v>
      </c>
      <c r="K5" s="34" t="s">
        <v>44</v>
      </c>
      <c r="L5" s="32" t="s">
        <v>45</v>
      </c>
      <c r="M5" s="32" t="s">
        <v>201</v>
      </c>
      <c r="N5" s="32" t="s">
        <v>46</v>
      </c>
      <c r="O5" s="31" t="s">
        <v>47</v>
      </c>
    </row>
    <row r="6" spans="1:18" x14ac:dyDescent="0.35">
      <c r="A6" s="89" t="s">
        <v>81</v>
      </c>
      <c r="B6" s="100">
        <v>9013528100</v>
      </c>
      <c r="C6" s="89" t="s">
        <v>50</v>
      </c>
      <c r="D6" s="45">
        <v>63912.023190000007</v>
      </c>
      <c r="E6" s="45">
        <v>112467.58</v>
      </c>
      <c r="F6" s="76">
        <f>Table323[[#This Row],[Single Family]]+Table323[[#This Row],[2-4 Units]]+Table323[[#This Row],[&gt;4 Units]]</f>
        <v>24</v>
      </c>
      <c r="G6" s="86">
        <v>24</v>
      </c>
      <c r="H6" s="86">
        <v>0</v>
      </c>
      <c r="I6" s="86">
        <v>0</v>
      </c>
      <c r="J6" s="87">
        <v>51960.07</v>
      </c>
      <c r="K6" s="46">
        <f t="shared" ref="K6:K69" si="0">L6+M6+N6</f>
        <v>4</v>
      </c>
      <c r="L6" s="86">
        <v>4</v>
      </c>
      <c r="M6" s="86">
        <v>0</v>
      </c>
      <c r="N6" s="86">
        <v>0</v>
      </c>
      <c r="O6" s="87">
        <v>29700.44</v>
      </c>
      <c r="P6" s="27" t="s">
        <v>200</v>
      </c>
    </row>
    <row r="7" spans="1:18" x14ac:dyDescent="0.35">
      <c r="A7" s="89" t="s">
        <v>81</v>
      </c>
      <c r="B7" s="100">
        <v>9013529100</v>
      </c>
      <c r="C7" s="89" t="s">
        <v>50</v>
      </c>
      <c r="D7" s="45">
        <v>712.55319999999995</v>
      </c>
      <c r="E7" s="45">
        <v>0</v>
      </c>
      <c r="F7" s="76">
        <f>Table323[[#This Row],[Single Family]]+Table323[[#This Row],[2-4 Units]]+Table323[[#This Row],[&gt;4 Units]]</f>
        <v>0</v>
      </c>
      <c r="G7" s="86">
        <v>0</v>
      </c>
      <c r="H7" s="86">
        <v>0</v>
      </c>
      <c r="I7" s="86">
        <v>0</v>
      </c>
      <c r="J7" s="87">
        <v>0</v>
      </c>
      <c r="K7" s="46">
        <f t="shared" si="0"/>
        <v>0</v>
      </c>
      <c r="L7" s="86">
        <v>0</v>
      </c>
      <c r="M7" s="86">
        <v>0</v>
      </c>
      <c r="N7" s="86">
        <v>0</v>
      </c>
      <c r="O7" s="87">
        <v>0</v>
      </c>
      <c r="P7" s="27"/>
    </row>
    <row r="8" spans="1:18" x14ac:dyDescent="0.35">
      <c r="A8" s="89" t="s">
        <v>82</v>
      </c>
      <c r="B8" s="100">
        <v>9015830100</v>
      </c>
      <c r="C8" s="89" t="s">
        <v>50</v>
      </c>
      <c r="D8" s="45">
        <v>83941.02794</v>
      </c>
      <c r="E8" s="45">
        <v>341110.31</v>
      </c>
      <c r="F8" s="76">
        <f>Table323[[#This Row],[Single Family]]+Table323[[#This Row],[2-4 Units]]+Table323[[#This Row],[&gt;4 Units]]</f>
        <v>26</v>
      </c>
      <c r="G8" s="86">
        <v>25</v>
      </c>
      <c r="H8" s="86">
        <v>1</v>
      </c>
      <c r="I8" s="86">
        <v>0</v>
      </c>
      <c r="J8" s="87">
        <v>32311.360000000001</v>
      </c>
      <c r="K8" s="46">
        <f t="shared" si="0"/>
        <v>87</v>
      </c>
      <c r="L8" s="86">
        <v>7</v>
      </c>
      <c r="M8" s="86">
        <v>0</v>
      </c>
      <c r="N8" s="86">
        <v>80</v>
      </c>
      <c r="O8" s="87">
        <v>265975.92</v>
      </c>
      <c r="P8" s="27"/>
    </row>
    <row r="9" spans="1:18" x14ac:dyDescent="0.35">
      <c r="A9" s="89" t="s">
        <v>82</v>
      </c>
      <c r="B9" s="100">
        <v>9015902200</v>
      </c>
      <c r="C9" s="89" t="s">
        <v>50</v>
      </c>
      <c r="D9" s="45">
        <v>1456.7633000000001</v>
      </c>
      <c r="E9" s="45">
        <v>1786.29</v>
      </c>
      <c r="F9" s="76">
        <f>Table323[[#This Row],[Single Family]]+Table323[[#This Row],[2-4 Units]]+Table323[[#This Row],[&gt;4 Units]]</f>
        <v>1</v>
      </c>
      <c r="G9" s="86">
        <v>1</v>
      </c>
      <c r="H9" s="86">
        <v>0</v>
      </c>
      <c r="I9" s="86">
        <v>0</v>
      </c>
      <c r="J9" s="87">
        <v>226.23</v>
      </c>
      <c r="K9" s="46">
        <f t="shared" si="0"/>
        <v>1</v>
      </c>
      <c r="L9" s="86">
        <v>1</v>
      </c>
      <c r="M9" s="86">
        <v>0</v>
      </c>
      <c r="N9" s="86">
        <v>0</v>
      </c>
      <c r="O9" s="87">
        <v>1560.06</v>
      </c>
      <c r="P9" s="27"/>
    </row>
    <row r="10" spans="1:18" x14ac:dyDescent="0.35">
      <c r="A10" s="89" t="s">
        <v>83</v>
      </c>
      <c r="B10" s="100">
        <v>9003460301</v>
      </c>
      <c r="C10" s="89" t="s">
        <v>50</v>
      </c>
      <c r="D10" s="45">
        <v>401.65519999999998</v>
      </c>
      <c r="E10" s="45">
        <v>33578.51</v>
      </c>
      <c r="F10" s="76">
        <f>Table323[[#This Row],[Single Family]]+Table323[[#This Row],[2-4 Units]]+Table323[[#This Row],[&gt;4 Units]]</f>
        <v>0</v>
      </c>
      <c r="G10" s="86">
        <v>0</v>
      </c>
      <c r="H10" s="86">
        <v>0</v>
      </c>
      <c r="I10" s="86">
        <v>0</v>
      </c>
      <c r="J10" s="87">
        <v>0</v>
      </c>
      <c r="K10" s="46">
        <f t="shared" si="0"/>
        <v>0</v>
      </c>
      <c r="L10" s="86">
        <v>0</v>
      </c>
      <c r="M10" s="86">
        <v>0</v>
      </c>
      <c r="N10" s="86">
        <v>0</v>
      </c>
      <c r="O10" s="87">
        <v>0</v>
      </c>
      <c r="P10" s="27"/>
    </row>
    <row r="11" spans="1:18" x14ac:dyDescent="0.35">
      <c r="A11" s="89" t="s">
        <v>83</v>
      </c>
      <c r="B11" s="100">
        <v>9003460302</v>
      </c>
      <c r="C11" s="89" t="s">
        <v>50</v>
      </c>
      <c r="D11" s="45">
        <v>1369.6366</v>
      </c>
      <c r="E11" s="45">
        <v>1208.8</v>
      </c>
      <c r="F11" s="76">
        <f>Table323[[#This Row],[Single Family]]+Table323[[#This Row],[2-4 Units]]+Table323[[#This Row],[&gt;4 Units]]</f>
        <v>2</v>
      </c>
      <c r="G11" s="86">
        <v>0</v>
      </c>
      <c r="H11" s="86">
        <v>2</v>
      </c>
      <c r="I11" s="86">
        <v>0</v>
      </c>
      <c r="J11" s="87">
        <v>1208.8</v>
      </c>
      <c r="K11" s="46">
        <f t="shared" si="0"/>
        <v>0</v>
      </c>
      <c r="L11" s="86">
        <v>0</v>
      </c>
      <c r="M11" s="86">
        <v>0</v>
      </c>
      <c r="N11" s="86">
        <v>0</v>
      </c>
      <c r="O11" s="87">
        <v>0</v>
      </c>
      <c r="P11" s="27"/>
    </row>
    <row r="12" spans="1:18" x14ac:dyDescent="0.35">
      <c r="A12" s="89" t="s">
        <v>83</v>
      </c>
      <c r="B12" s="100">
        <v>9003462101</v>
      </c>
      <c r="C12" s="89" t="s">
        <v>50</v>
      </c>
      <c r="D12" s="45">
        <v>93506.956600000005</v>
      </c>
      <c r="E12" s="45">
        <v>134055.70000000001</v>
      </c>
      <c r="F12" s="76">
        <f>Table323[[#This Row],[Single Family]]+Table323[[#This Row],[2-4 Units]]+Table323[[#This Row],[&gt;4 Units]]</f>
        <v>46</v>
      </c>
      <c r="G12" s="86">
        <v>45</v>
      </c>
      <c r="H12" s="86">
        <v>1</v>
      </c>
      <c r="I12" s="86">
        <v>0</v>
      </c>
      <c r="J12" s="87">
        <v>81298.929999999993</v>
      </c>
      <c r="K12" s="46">
        <f t="shared" si="0"/>
        <v>3</v>
      </c>
      <c r="L12" s="86">
        <v>2</v>
      </c>
      <c r="M12" s="86">
        <v>1</v>
      </c>
      <c r="N12" s="86">
        <v>0</v>
      </c>
      <c r="O12" s="87">
        <v>15421.15</v>
      </c>
      <c r="P12" s="27"/>
    </row>
    <row r="13" spans="1:18" x14ac:dyDescent="0.35">
      <c r="A13" s="89" t="s">
        <v>83</v>
      </c>
      <c r="B13" s="100">
        <v>9003462102</v>
      </c>
      <c r="C13" s="89" t="s">
        <v>50</v>
      </c>
      <c r="D13" s="45">
        <v>65935.678199999995</v>
      </c>
      <c r="E13" s="45">
        <v>85213.86</v>
      </c>
      <c r="F13" s="76">
        <f>Table323[[#This Row],[Single Family]]+Table323[[#This Row],[2-4 Units]]+Table323[[#This Row],[&gt;4 Units]]</f>
        <v>31</v>
      </c>
      <c r="G13" s="86">
        <v>31</v>
      </c>
      <c r="H13" s="86">
        <v>0</v>
      </c>
      <c r="I13" s="86">
        <v>0</v>
      </c>
      <c r="J13" s="87">
        <v>33721.699999999997</v>
      </c>
      <c r="K13" s="46">
        <f t="shared" si="0"/>
        <v>2</v>
      </c>
      <c r="L13" s="86">
        <v>2</v>
      </c>
      <c r="M13" s="86">
        <v>0</v>
      </c>
      <c r="N13" s="86">
        <v>0</v>
      </c>
      <c r="O13" s="87">
        <v>32044.29</v>
      </c>
      <c r="P13" s="27"/>
    </row>
    <row r="14" spans="1:18" x14ac:dyDescent="0.35">
      <c r="A14" s="89" t="s">
        <v>83</v>
      </c>
      <c r="B14" s="100">
        <v>9003462201</v>
      </c>
      <c r="C14" s="89" t="s">
        <v>50</v>
      </c>
      <c r="D14" s="45">
        <v>80832.094580000004</v>
      </c>
      <c r="E14" s="45">
        <v>139175.43</v>
      </c>
      <c r="F14" s="76">
        <f>Table323[[#This Row],[Single Family]]+Table323[[#This Row],[2-4 Units]]+Table323[[#This Row],[&gt;4 Units]]</f>
        <v>79</v>
      </c>
      <c r="G14" s="86">
        <v>79</v>
      </c>
      <c r="H14" s="86">
        <v>0</v>
      </c>
      <c r="I14" s="86">
        <v>0</v>
      </c>
      <c r="J14" s="87">
        <v>136604.54999999999</v>
      </c>
      <c r="K14" s="46">
        <f t="shared" si="0"/>
        <v>6</v>
      </c>
      <c r="L14" s="86">
        <v>5</v>
      </c>
      <c r="M14" s="86">
        <v>1</v>
      </c>
      <c r="N14" s="86">
        <v>0</v>
      </c>
      <c r="O14" s="87">
        <v>78584.23</v>
      </c>
      <c r="P14" s="27"/>
    </row>
    <row r="15" spans="1:18" x14ac:dyDescent="0.35">
      <c r="A15" s="89" t="s">
        <v>83</v>
      </c>
      <c r="B15" s="100">
        <v>9003462202</v>
      </c>
      <c r="C15" s="89" t="s">
        <v>50</v>
      </c>
      <c r="D15" s="45">
        <v>170045.89694999999</v>
      </c>
      <c r="E15" s="45">
        <v>213426.41</v>
      </c>
      <c r="F15" s="76">
        <f>Table323[[#This Row],[Single Family]]+Table323[[#This Row],[2-4 Units]]+Table323[[#This Row],[&gt;4 Units]]</f>
        <v>15</v>
      </c>
      <c r="G15" s="86">
        <v>15</v>
      </c>
      <c r="H15" s="86">
        <v>0</v>
      </c>
      <c r="I15" s="86">
        <v>0</v>
      </c>
      <c r="J15" s="87">
        <v>26230.29</v>
      </c>
      <c r="K15" s="46">
        <f t="shared" si="0"/>
        <v>1</v>
      </c>
      <c r="L15" s="86">
        <v>1</v>
      </c>
      <c r="M15" s="86">
        <v>0</v>
      </c>
      <c r="N15" s="86">
        <v>0</v>
      </c>
      <c r="O15" s="87">
        <v>358.22</v>
      </c>
      <c r="P15" s="27" t="s">
        <v>200</v>
      </c>
    </row>
    <row r="16" spans="1:18" x14ac:dyDescent="0.35">
      <c r="A16" s="89" t="s">
        <v>84</v>
      </c>
      <c r="B16" s="100">
        <v>9005290100</v>
      </c>
      <c r="C16" s="89" t="s">
        <v>50</v>
      </c>
      <c r="D16" s="45">
        <v>68945.263059999997</v>
      </c>
      <c r="E16" s="45">
        <v>65404.05</v>
      </c>
      <c r="F16" s="76">
        <f>Table323[[#This Row],[Single Family]]+Table323[[#This Row],[2-4 Units]]+Table323[[#This Row],[&gt;4 Units]]</f>
        <v>18</v>
      </c>
      <c r="G16" s="86">
        <v>18</v>
      </c>
      <c r="H16" s="86">
        <v>0</v>
      </c>
      <c r="I16" s="86">
        <v>0</v>
      </c>
      <c r="J16" s="87">
        <v>30368.76</v>
      </c>
      <c r="K16" s="46">
        <f t="shared" si="0"/>
        <v>4</v>
      </c>
      <c r="L16" s="86">
        <v>4</v>
      </c>
      <c r="M16" s="86">
        <v>0</v>
      </c>
      <c r="N16" s="86">
        <v>0</v>
      </c>
      <c r="O16" s="87">
        <v>9663.49</v>
      </c>
      <c r="P16" s="27"/>
    </row>
    <row r="17" spans="1:17" x14ac:dyDescent="0.35">
      <c r="A17" s="89" t="s">
        <v>84</v>
      </c>
      <c r="B17" s="100">
        <v>9005320100</v>
      </c>
      <c r="C17" s="89" t="s">
        <v>50</v>
      </c>
      <c r="D17" s="45">
        <v>82.563400000000001</v>
      </c>
      <c r="E17" s="45">
        <v>0</v>
      </c>
      <c r="F17" s="76">
        <f>Table323[[#This Row],[Single Family]]+Table323[[#This Row],[2-4 Units]]+Table323[[#This Row],[&gt;4 Units]]</f>
        <v>0</v>
      </c>
      <c r="G17" s="86">
        <v>0</v>
      </c>
      <c r="H17" s="86">
        <v>0</v>
      </c>
      <c r="I17" s="86">
        <v>0</v>
      </c>
      <c r="J17" s="87">
        <v>0</v>
      </c>
      <c r="K17" s="46">
        <f t="shared" si="0"/>
        <v>0</v>
      </c>
      <c r="L17" s="86">
        <v>0</v>
      </c>
      <c r="M17" s="86">
        <v>0</v>
      </c>
      <c r="N17" s="86">
        <v>0</v>
      </c>
      <c r="O17" s="87">
        <v>0</v>
      </c>
      <c r="P17" s="27"/>
    </row>
    <row r="18" spans="1:17" x14ac:dyDescent="0.35">
      <c r="A18" s="89" t="s">
        <v>84</v>
      </c>
      <c r="B18" s="100">
        <v>9003330100</v>
      </c>
      <c r="C18" s="89" t="s">
        <v>50</v>
      </c>
      <c r="D18" s="45">
        <v>243.3442</v>
      </c>
      <c r="E18" s="45">
        <v>4082.35</v>
      </c>
      <c r="F18" s="76">
        <f>Table323[[#This Row],[Single Family]]+Table323[[#This Row],[2-4 Units]]+Table323[[#This Row],[&gt;4 Units]]</f>
        <v>0</v>
      </c>
      <c r="G18" s="86">
        <v>0</v>
      </c>
      <c r="H18" s="86">
        <v>0</v>
      </c>
      <c r="I18" s="86">
        <v>0</v>
      </c>
      <c r="J18" s="87">
        <v>0</v>
      </c>
      <c r="K18" s="46">
        <f t="shared" si="0"/>
        <v>0</v>
      </c>
      <c r="L18" s="86">
        <v>0</v>
      </c>
      <c r="M18" s="86">
        <v>0</v>
      </c>
      <c r="N18" s="86">
        <v>0</v>
      </c>
      <c r="O18" s="87">
        <v>0</v>
      </c>
      <c r="P18" s="27"/>
    </row>
    <row r="19" spans="1:17" x14ac:dyDescent="0.35">
      <c r="A19" s="89" t="s">
        <v>85</v>
      </c>
      <c r="B19" s="100">
        <v>9009130101</v>
      </c>
      <c r="C19" s="89" t="s">
        <v>50</v>
      </c>
      <c r="D19" s="45">
        <v>427.13229999999999</v>
      </c>
      <c r="E19" s="45">
        <v>37228.300000000003</v>
      </c>
      <c r="F19" s="76">
        <f>Table323[[#This Row],[Single Family]]+Table323[[#This Row],[2-4 Units]]+Table323[[#This Row],[&gt;4 Units]]</f>
        <v>0</v>
      </c>
      <c r="G19" s="86">
        <v>0</v>
      </c>
      <c r="H19" s="86">
        <v>0</v>
      </c>
      <c r="I19" s="86">
        <v>0</v>
      </c>
      <c r="J19" s="87">
        <v>0</v>
      </c>
      <c r="K19" s="46">
        <f t="shared" si="0"/>
        <v>0</v>
      </c>
      <c r="L19" s="86">
        <v>0</v>
      </c>
      <c r="M19" s="86">
        <v>0</v>
      </c>
      <c r="N19" s="86">
        <v>0</v>
      </c>
      <c r="O19" s="87">
        <v>0</v>
      </c>
      <c r="P19" s="27"/>
    </row>
    <row r="20" spans="1:17" x14ac:dyDescent="0.35">
      <c r="A20" s="89" t="s">
        <v>85</v>
      </c>
      <c r="B20" s="100">
        <v>9009341100</v>
      </c>
      <c r="C20" s="89" t="s">
        <v>50</v>
      </c>
      <c r="D20" s="45">
        <v>110502.10143000001</v>
      </c>
      <c r="E20" s="45">
        <v>186445.44</v>
      </c>
      <c r="F20" s="76">
        <f>Table323[[#This Row],[Single Family]]+Table323[[#This Row],[2-4 Units]]+Table323[[#This Row],[&gt;4 Units]]</f>
        <v>71</v>
      </c>
      <c r="G20" s="86">
        <v>71</v>
      </c>
      <c r="H20" s="86">
        <v>0</v>
      </c>
      <c r="I20" s="86">
        <v>0</v>
      </c>
      <c r="J20" s="87">
        <v>93974.6</v>
      </c>
      <c r="K20" s="46">
        <f t="shared" si="0"/>
        <v>9</v>
      </c>
      <c r="L20" s="86">
        <v>4</v>
      </c>
      <c r="M20" s="86">
        <v>5</v>
      </c>
      <c r="N20" s="86">
        <v>0</v>
      </c>
      <c r="O20" s="87">
        <v>77938.289999999994</v>
      </c>
      <c r="P20" s="27"/>
    </row>
    <row r="21" spans="1:17" x14ac:dyDescent="0.35">
      <c r="A21" s="89" t="s">
        <v>85</v>
      </c>
      <c r="B21" s="100">
        <v>9009345201</v>
      </c>
      <c r="C21" s="89" t="s">
        <v>50</v>
      </c>
      <c r="D21" s="45">
        <v>235.90299999999999</v>
      </c>
      <c r="E21" s="45">
        <v>0</v>
      </c>
      <c r="F21" s="76">
        <f>Table323[[#This Row],[Single Family]]+Table323[[#This Row],[2-4 Units]]+Table323[[#This Row],[&gt;4 Units]]</f>
        <v>0</v>
      </c>
      <c r="G21" s="86">
        <v>0</v>
      </c>
      <c r="H21" s="86">
        <v>0</v>
      </c>
      <c r="I21" s="86">
        <v>0</v>
      </c>
      <c r="J21" s="87">
        <v>0</v>
      </c>
      <c r="K21" s="46">
        <f t="shared" si="0"/>
        <v>0</v>
      </c>
      <c r="L21" s="86">
        <v>0</v>
      </c>
      <c r="M21" s="86">
        <v>0</v>
      </c>
      <c r="N21" s="86">
        <v>0</v>
      </c>
      <c r="O21" s="87">
        <v>0</v>
      </c>
      <c r="P21" s="27"/>
    </row>
    <row r="22" spans="1:17" x14ac:dyDescent="0.35">
      <c r="A22" s="89" t="s">
        <v>86</v>
      </c>
      <c r="B22" s="100">
        <v>9003400100</v>
      </c>
      <c r="C22" s="89" t="s">
        <v>50</v>
      </c>
      <c r="D22" s="45">
        <v>304814.20048999996</v>
      </c>
      <c r="E22" s="45">
        <v>3308221.5700000003</v>
      </c>
      <c r="F22" s="76">
        <f>Table323[[#This Row],[Single Family]]+Table323[[#This Row],[2-4 Units]]+Table323[[#This Row],[&gt;4 Units]]</f>
        <v>103</v>
      </c>
      <c r="G22" s="86">
        <v>101</v>
      </c>
      <c r="H22" s="86">
        <v>2</v>
      </c>
      <c r="I22" s="86">
        <v>0</v>
      </c>
      <c r="J22" s="87">
        <v>91861.920000000013</v>
      </c>
      <c r="K22" s="46">
        <f t="shared" si="0"/>
        <v>158</v>
      </c>
      <c r="L22" s="86">
        <v>52</v>
      </c>
      <c r="M22" s="86">
        <v>26</v>
      </c>
      <c r="N22" s="86">
        <v>80</v>
      </c>
      <c r="O22" s="87">
        <v>270939.58</v>
      </c>
      <c r="P22" s="27"/>
    </row>
    <row r="23" spans="1:17" x14ac:dyDescent="0.35">
      <c r="A23" s="89" t="s">
        <v>86</v>
      </c>
      <c r="B23" s="100">
        <v>9003400200</v>
      </c>
      <c r="C23" s="89" t="s">
        <v>50</v>
      </c>
      <c r="D23" s="45">
        <v>45661.300940000001</v>
      </c>
      <c r="E23" s="45">
        <v>23075.68</v>
      </c>
      <c r="F23" s="76">
        <f>Table323[[#This Row],[Single Family]]+Table323[[#This Row],[2-4 Units]]+Table323[[#This Row],[&gt;4 Units]]</f>
        <v>22</v>
      </c>
      <c r="G23" s="86">
        <v>22</v>
      </c>
      <c r="H23" s="86">
        <v>0</v>
      </c>
      <c r="I23" s="86">
        <v>0</v>
      </c>
      <c r="J23" s="87">
        <v>35336.910000000003</v>
      </c>
      <c r="K23" s="46">
        <f t="shared" si="0"/>
        <v>5</v>
      </c>
      <c r="L23" s="86">
        <v>4</v>
      </c>
      <c r="M23" s="86">
        <v>1</v>
      </c>
      <c r="N23" s="86">
        <v>0</v>
      </c>
      <c r="O23" s="87">
        <v>8580.33</v>
      </c>
      <c r="P23" s="27"/>
      <c r="Q23" s="88"/>
    </row>
    <row r="24" spans="1:17" x14ac:dyDescent="0.35">
      <c r="A24" s="89" t="s">
        <v>86</v>
      </c>
      <c r="B24" s="100">
        <v>9003400300</v>
      </c>
      <c r="C24" s="89" t="s">
        <v>50</v>
      </c>
      <c r="D24" s="45">
        <v>5702.5562</v>
      </c>
      <c r="E24" s="45">
        <v>612.39</v>
      </c>
      <c r="F24" s="76">
        <f>Table323[[#This Row],[Single Family]]+Table323[[#This Row],[2-4 Units]]+Table323[[#This Row],[&gt;4 Units]]</f>
        <v>43</v>
      </c>
      <c r="G24" s="86">
        <v>40</v>
      </c>
      <c r="H24" s="86">
        <v>3</v>
      </c>
      <c r="I24" s="86">
        <v>0</v>
      </c>
      <c r="J24" s="87">
        <v>56419.66</v>
      </c>
      <c r="K24" s="46">
        <f t="shared" si="0"/>
        <v>46</v>
      </c>
      <c r="L24" s="86">
        <v>7</v>
      </c>
      <c r="M24" s="86">
        <v>3</v>
      </c>
      <c r="N24" s="86">
        <v>36</v>
      </c>
      <c r="O24" s="87">
        <v>53361.75</v>
      </c>
      <c r="P24" s="27"/>
    </row>
    <row r="25" spans="1:17" x14ac:dyDescent="0.35">
      <c r="A25" s="89" t="s">
        <v>86</v>
      </c>
      <c r="B25" s="100">
        <v>9003490302</v>
      </c>
      <c r="C25" s="89" t="s">
        <v>50</v>
      </c>
      <c r="D25" s="45">
        <v>76.452500000000001</v>
      </c>
      <c r="E25" s="45">
        <v>0</v>
      </c>
      <c r="F25" s="76">
        <f>Table323[[#This Row],[Single Family]]+Table323[[#This Row],[2-4 Units]]+Table323[[#This Row],[&gt;4 Units]]</f>
        <v>0</v>
      </c>
      <c r="G25" s="86">
        <v>0</v>
      </c>
      <c r="H25" s="86">
        <v>0</v>
      </c>
      <c r="I25" s="86">
        <v>0</v>
      </c>
      <c r="J25" s="87">
        <v>0</v>
      </c>
      <c r="K25" s="46">
        <f t="shared" si="0"/>
        <v>0</v>
      </c>
      <c r="L25" s="86">
        <v>0</v>
      </c>
      <c r="M25" s="86">
        <v>0</v>
      </c>
      <c r="N25" s="86">
        <v>0</v>
      </c>
      <c r="O25" s="87">
        <v>0</v>
      </c>
      <c r="P25" s="27"/>
    </row>
    <row r="26" spans="1:17" x14ac:dyDescent="0.35">
      <c r="A26" s="89" t="s">
        <v>86</v>
      </c>
      <c r="B26" s="100">
        <v>9009171600</v>
      </c>
      <c r="C26" s="89" t="s">
        <v>50</v>
      </c>
      <c r="D26" s="45">
        <v>133.37450000000001</v>
      </c>
      <c r="E26" s="45">
        <v>0</v>
      </c>
      <c r="F26" s="76">
        <f>Table323[[#This Row],[Single Family]]+Table323[[#This Row],[2-4 Units]]+Table323[[#This Row],[&gt;4 Units]]</f>
        <v>0</v>
      </c>
      <c r="G26" s="86">
        <v>0</v>
      </c>
      <c r="H26" s="86">
        <v>0</v>
      </c>
      <c r="I26" s="86">
        <v>0</v>
      </c>
      <c r="J26" s="87">
        <v>0</v>
      </c>
      <c r="K26" s="46">
        <f t="shared" si="0"/>
        <v>0</v>
      </c>
      <c r="L26" s="86">
        <v>0</v>
      </c>
      <c r="M26" s="86">
        <v>0</v>
      </c>
      <c r="N26" s="86">
        <v>0</v>
      </c>
      <c r="O26" s="87">
        <v>0</v>
      </c>
      <c r="P26" s="27"/>
    </row>
    <row r="27" spans="1:17" x14ac:dyDescent="0.35">
      <c r="A27" s="89" t="s">
        <v>87</v>
      </c>
      <c r="B27" s="100">
        <v>9009161100</v>
      </c>
      <c r="C27" s="89" t="s">
        <v>50</v>
      </c>
      <c r="D27" s="45">
        <v>114215.79924000001</v>
      </c>
      <c r="E27" s="45">
        <v>227089.7</v>
      </c>
      <c r="F27" s="76">
        <f>Table323[[#This Row],[Single Family]]+Table323[[#This Row],[2-4 Units]]+Table323[[#This Row],[&gt;4 Units]]</f>
        <v>56</v>
      </c>
      <c r="G27" s="86">
        <v>56</v>
      </c>
      <c r="H27" s="86">
        <v>0</v>
      </c>
      <c r="I27" s="86">
        <v>0</v>
      </c>
      <c r="J27" s="87">
        <v>151093.71</v>
      </c>
      <c r="K27" s="46">
        <f t="shared" si="0"/>
        <v>5</v>
      </c>
      <c r="L27" s="86">
        <v>5</v>
      </c>
      <c r="M27" s="86">
        <v>0</v>
      </c>
      <c r="N27" s="86">
        <v>0</v>
      </c>
      <c r="O27" s="87">
        <v>21871.16</v>
      </c>
      <c r="P27" s="27"/>
    </row>
    <row r="28" spans="1:17" x14ac:dyDescent="0.35">
      <c r="A28" s="89" t="s">
        <v>88</v>
      </c>
      <c r="B28" s="100">
        <v>9001200100</v>
      </c>
      <c r="C28" s="89" t="s">
        <v>50</v>
      </c>
      <c r="D28" s="45">
        <v>48050.909820000001</v>
      </c>
      <c r="E28" s="45">
        <v>42717.91</v>
      </c>
      <c r="F28" s="76">
        <f>Table323[[#This Row],[Single Family]]+Table323[[#This Row],[2-4 Units]]+Table323[[#This Row],[&gt;4 Units]]</f>
        <v>17</v>
      </c>
      <c r="G28" s="86">
        <v>17</v>
      </c>
      <c r="H28" s="86">
        <v>0</v>
      </c>
      <c r="I28" s="86">
        <v>0</v>
      </c>
      <c r="J28" s="87">
        <v>16589.03</v>
      </c>
      <c r="K28" s="46">
        <f t="shared" si="0"/>
        <v>2</v>
      </c>
      <c r="L28" s="86">
        <v>2</v>
      </c>
      <c r="M28" s="86">
        <v>0</v>
      </c>
      <c r="N28" s="86">
        <v>0</v>
      </c>
      <c r="O28" s="87">
        <v>358.07</v>
      </c>
      <c r="P28" s="27"/>
    </row>
    <row r="29" spans="1:17" x14ac:dyDescent="0.35">
      <c r="A29" s="89" t="s">
        <v>88</v>
      </c>
      <c r="B29" s="100">
        <v>9001200200</v>
      </c>
      <c r="C29" s="89" t="s">
        <v>50</v>
      </c>
      <c r="D29" s="45">
        <v>91546.000590000011</v>
      </c>
      <c r="E29" s="45">
        <v>61799.360000000001</v>
      </c>
      <c r="F29" s="76">
        <f>Table323[[#This Row],[Single Family]]+Table323[[#This Row],[2-4 Units]]+Table323[[#This Row],[&gt;4 Units]]</f>
        <v>60</v>
      </c>
      <c r="G29" s="86">
        <v>59</v>
      </c>
      <c r="H29" s="86">
        <v>1</v>
      </c>
      <c r="I29" s="86">
        <v>0</v>
      </c>
      <c r="J29" s="87">
        <v>79049.98</v>
      </c>
      <c r="K29" s="46">
        <f t="shared" si="0"/>
        <v>12</v>
      </c>
      <c r="L29" s="86">
        <v>11</v>
      </c>
      <c r="M29" s="86">
        <v>1</v>
      </c>
      <c r="N29" s="86">
        <v>0</v>
      </c>
      <c r="O29" s="87">
        <v>54743.78</v>
      </c>
      <c r="P29" s="27"/>
    </row>
    <row r="30" spans="1:17" x14ac:dyDescent="0.35">
      <c r="A30" s="89" t="s">
        <v>88</v>
      </c>
      <c r="B30" s="100">
        <v>9001200301</v>
      </c>
      <c r="C30" s="89" t="s">
        <v>50</v>
      </c>
      <c r="D30" s="45">
        <v>170978.63653000002</v>
      </c>
      <c r="E30" s="45">
        <v>209639.82</v>
      </c>
      <c r="F30" s="76">
        <f>Table323[[#This Row],[Single Family]]+Table323[[#This Row],[2-4 Units]]+Table323[[#This Row],[&gt;4 Units]]</f>
        <v>51</v>
      </c>
      <c r="G30" s="86">
        <v>51</v>
      </c>
      <c r="H30" s="86">
        <v>0</v>
      </c>
      <c r="I30" s="86">
        <v>0</v>
      </c>
      <c r="J30" s="87">
        <v>86200.12</v>
      </c>
      <c r="K30" s="46">
        <f t="shared" ref="K30" si="1">L30+M30+N30</f>
        <v>2</v>
      </c>
      <c r="L30" s="86">
        <v>2</v>
      </c>
      <c r="M30" s="86">
        <v>0</v>
      </c>
      <c r="N30" s="86">
        <v>0</v>
      </c>
      <c r="O30" s="87">
        <v>12428.85</v>
      </c>
      <c r="P30" s="27"/>
    </row>
    <row r="31" spans="1:17" x14ac:dyDescent="0.35">
      <c r="A31" s="89" t="s">
        <v>88</v>
      </c>
      <c r="B31" s="100">
        <v>9001200302</v>
      </c>
      <c r="C31" s="89" t="s">
        <v>50</v>
      </c>
      <c r="D31" s="45">
        <v>83244.107090000005</v>
      </c>
      <c r="E31" s="45">
        <v>172710.35</v>
      </c>
      <c r="F31" s="76">
        <f>Table323[[#This Row],[Single Family]]+Table323[[#This Row],[2-4 Units]]+Table323[[#This Row],[&gt;4 Units]]</f>
        <v>33</v>
      </c>
      <c r="G31" s="86">
        <v>33</v>
      </c>
      <c r="H31" s="86">
        <v>0</v>
      </c>
      <c r="I31" s="86">
        <v>0</v>
      </c>
      <c r="J31" s="87">
        <v>54960.89</v>
      </c>
      <c r="K31" s="46">
        <f t="shared" si="0"/>
        <v>5</v>
      </c>
      <c r="L31" s="86">
        <v>3</v>
      </c>
      <c r="M31" s="86">
        <v>2</v>
      </c>
      <c r="N31" s="86">
        <v>0</v>
      </c>
      <c r="O31" s="87">
        <v>96426.11</v>
      </c>
      <c r="P31" s="27"/>
    </row>
    <row r="32" spans="1:17" x14ac:dyDescent="0.35">
      <c r="A32" s="89" t="s">
        <v>88</v>
      </c>
      <c r="B32" s="100">
        <v>9001205300</v>
      </c>
      <c r="C32" s="89" t="s">
        <v>50</v>
      </c>
      <c r="D32" s="45">
        <v>304.56979999999999</v>
      </c>
      <c r="E32" s="45">
        <v>0</v>
      </c>
      <c r="F32" s="76">
        <f>Table323[[#This Row],[Single Family]]+Table323[[#This Row],[2-4 Units]]+Table323[[#This Row],[&gt;4 Units]]</f>
        <v>0</v>
      </c>
      <c r="G32" s="86">
        <v>0</v>
      </c>
      <c r="H32" s="86">
        <v>0</v>
      </c>
      <c r="I32" s="86">
        <v>0</v>
      </c>
      <c r="J32" s="87">
        <v>0</v>
      </c>
      <c r="K32" s="46">
        <f t="shared" si="0"/>
        <v>0</v>
      </c>
      <c r="L32" s="86">
        <v>0</v>
      </c>
      <c r="M32" s="86">
        <v>0</v>
      </c>
      <c r="N32" s="86">
        <v>0</v>
      </c>
      <c r="O32" s="87">
        <v>0</v>
      </c>
      <c r="P32" s="27"/>
    </row>
    <row r="33" spans="1:16" x14ac:dyDescent="0.35">
      <c r="A33" s="89" t="s">
        <v>88</v>
      </c>
      <c r="B33" s="100">
        <v>9001210500</v>
      </c>
      <c r="C33" s="89" t="s">
        <v>50</v>
      </c>
      <c r="D33" s="45">
        <v>0.46639999999999998</v>
      </c>
      <c r="E33" s="45">
        <v>0</v>
      </c>
      <c r="F33" s="76">
        <f>Table323[[#This Row],[Single Family]]+Table323[[#This Row],[2-4 Units]]+Table323[[#This Row],[&gt;4 Units]]</f>
        <v>0</v>
      </c>
      <c r="G33" s="86">
        <v>0</v>
      </c>
      <c r="H33" s="86">
        <v>0</v>
      </c>
      <c r="I33" s="86">
        <v>0</v>
      </c>
      <c r="J33" s="87">
        <v>0</v>
      </c>
      <c r="K33" s="46">
        <f t="shared" si="0"/>
        <v>0</v>
      </c>
      <c r="L33" s="86">
        <v>0</v>
      </c>
      <c r="M33" s="86">
        <v>0</v>
      </c>
      <c r="N33" s="86">
        <v>0</v>
      </c>
      <c r="O33" s="87">
        <v>0</v>
      </c>
      <c r="P33" s="27"/>
    </row>
    <row r="34" spans="1:16" x14ac:dyDescent="0.35">
      <c r="A34" s="89" t="s">
        <v>88</v>
      </c>
      <c r="B34" s="100">
        <v>9001230400</v>
      </c>
      <c r="C34" s="89" t="s">
        <v>50</v>
      </c>
      <c r="D34" s="45">
        <v>619.40039999999999</v>
      </c>
      <c r="E34" s="45">
        <v>0</v>
      </c>
      <c r="F34" s="76">
        <f>Table323[[#This Row],[Single Family]]+Table323[[#This Row],[2-4 Units]]+Table323[[#This Row],[&gt;4 Units]]</f>
        <v>0</v>
      </c>
      <c r="G34" s="86">
        <v>0</v>
      </c>
      <c r="H34" s="86">
        <v>0</v>
      </c>
      <c r="I34" s="86">
        <v>0</v>
      </c>
      <c r="J34" s="87">
        <v>0</v>
      </c>
      <c r="K34" s="46">
        <f t="shared" si="0"/>
        <v>0</v>
      </c>
      <c r="L34" s="86">
        <v>0</v>
      </c>
      <c r="M34" s="86">
        <v>0</v>
      </c>
      <c r="N34" s="86">
        <v>0</v>
      </c>
      <c r="O34" s="87">
        <v>0</v>
      </c>
      <c r="P34" s="27"/>
    </row>
    <row r="35" spans="1:16" x14ac:dyDescent="0.35">
      <c r="A35" s="89" t="s">
        <v>89</v>
      </c>
      <c r="B35" s="100">
        <v>9005303100</v>
      </c>
      <c r="C35" s="89" t="s">
        <v>50</v>
      </c>
      <c r="D35" s="45">
        <v>43.0413</v>
      </c>
      <c r="E35" s="45">
        <v>11551.72</v>
      </c>
      <c r="F35" s="76">
        <f>Table323[[#This Row],[Single Family]]+Table323[[#This Row],[2-4 Units]]+Table323[[#This Row],[&gt;4 Units]]</f>
        <v>0</v>
      </c>
      <c r="G35" s="86">
        <v>0</v>
      </c>
      <c r="H35" s="86">
        <v>0</v>
      </c>
      <c r="I35" s="86">
        <v>0</v>
      </c>
      <c r="J35" s="87">
        <v>0</v>
      </c>
      <c r="K35" s="46">
        <f t="shared" si="0"/>
        <v>0</v>
      </c>
      <c r="L35" s="86">
        <v>0</v>
      </c>
      <c r="M35" s="86">
        <v>0</v>
      </c>
      <c r="N35" s="86">
        <v>0</v>
      </c>
      <c r="O35" s="87">
        <v>0</v>
      </c>
      <c r="P35" s="27"/>
    </row>
    <row r="36" spans="1:16" x14ac:dyDescent="0.35">
      <c r="A36" s="89" t="s">
        <v>89</v>
      </c>
      <c r="B36" s="100">
        <v>9005342100</v>
      </c>
      <c r="C36" s="89" t="s">
        <v>50</v>
      </c>
      <c r="D36" s="45">
        <v>81014.598490000004</v>
      </c>
      <c r="E36" s="45">
        <v>158798.68</v>
      </c>
      <c r="F36" s="76">
        <f>Table323[[#This Row],[Single Family]]+Table323[[#This Row],[2-4 Units]]+Table323[[#This Row],[&gt;4 Units]]</f>
        <v>42</v>
      </c>
      <c r="G36" s="86">
        <v>42</v>
      </c>
      <c r="H36" s="86">
        <v>0</v>
      </c>
      <c r="I36" s="86">
        <v>0</v>
      </c>
      <c r="J36" s="87">
        <v>84847.91</v>
      </c>
      <c r="K36" s="46">
        <f t="shared" si="0"/>
        <v>4</v>
      </c>
      <c r="L36" s="86">
        <v>4</v>
      </c>
      <c r="M36" s="86">
        <v>0</v>
      </c>
      <c r="N36" s="86">
        <v>0</v>
      </c>
      <c r="O36" s="87">
        <v>40135.47</v>
      </c>
      <c r="P36" s="27"/>
    </row>
    <row r="37" spans="1:16" x14ac:dyDescent="0.35">
      <c r="A37" s="89" t="s">
        <v>89</v>
      </c>
      <c r="B37" s="100">
        <v>9005362102</v>
      </c>
      <c r="C37" s="89" t="s">
        <v>50</v>
      </c>
      <c r="D37" s="45">
        <v>178.30789999999999</v>
      </c>
      <c r="E37" s="45">
        <v>0</v>
      </c>
      <c r="F37" s="76">
        <f>Table323[[#This Row],[Single Family]]+Table323[[#This Row],[2-4 Units]]+Table323[[#This Row],[&gt;4 Units]]</f>
        <v>0</v>
      </c>
      <c r="G37" s="86">
        <v>0</v>
      </c>
      <c r="H37" s="86">
        <v>0</v>
      </c>
      <c r="I37" s="86">
        <v>0</v>
      </c>
      <c r="J37" s="87">
        <v>0</v>
      </c>
      <c r="K37" s="46">
        <f t="shared" si="0"/>
        <v>0</v>
      </c>
      <c r="L37" s="86">
        <v>0</v>
      </c>
      <c r="M37" s="86">
        <v>0</v>
      </c>
      <c r="N37" s="86">
        <v>0</v>
      </c>
      <c r="O37" s="87">
        <v>0</v>
      </c>
      <c r="P37" s="27"/>
    </row>
    <row r="38" spans="1:16" x14ac:dyDescent="0.35">
      <c r="A38" s="89" t="s">
        <v>90</v>
      </c>
      <c r="B38" s="100">
        <v>9003471100</v>
      </c>
      <c r="C38" s="89" t="s">
        <v>56</v>
      </c>
      <c r="D38" s="45">
        <v>120236.17470999999</v>
      </c>
      <c r="E38" s="45">
        <v>373866.26</v>
      </c>
      <c r="F38" s="76">
        <f>Table323[[#This Row],[Single Family]]+Table323[[#This Row],[2-4 Units]]+Table323[[#This Row],[&gt;4 Units]]</f>
        <v>32</v>
      </c>
      <c r="G38" s="86">
        <v>32</v>
      </c>
      <c r="H38" s="86">
        <v>0</v>
      </c>
      <c r="I38" s="86">
        <v>0</v>
      </c>
      <c r="J38" s="87">
        <v>23528.87</v>
      </c>
      <c r="K38" s="46">
        <f t="shared" si="0"/>
        <v>25</v>
      </c>
      <c r="L38" s="86">
        <v>24</v>
      </c>
      <c r="M38" s="86">
        <v>1</v>
      </c>
      <c r="N38" s="86">
        <v>0</v>
      </c>
      <c r="O38" s="87">
        <v>71551.570000000007</v>
      </c>
      <c r="P38" s="27"/>
    </row>
    <row r="39" spans="1:16" x14ac:dyDescent="0.35">
      <c r="A39" s="89" t="s">
        <v>90</v>
      </c>
      <c r="B39" s="100">
        <v>9003471200</v>
      </c>
      <c r="C39" s="89" t="s">
        <v>56</v>
      </c>
      <c r="D39" s="45">
        <v>29686.099770000001</v>
      </c>
      <c r="E39" s="45">
        <v>48668.66</v>
      </c>
      <c r="F39" s="76">
        <f>Table323[[#This Row],[Single Family]]+Table323[[#This Row],[2-4 Units]]+Table323[[#This Row],[&gt;4 Units]]</f>
        <v>15</v>
      </c>
      <c r="G39" s="86">
        <v>15</v>
      </c>
      <c r="H39" s="86">
        <v>0</v>
      </c>
      <c r="I39" s="86">
        <v>0</v>
      </c>
      <c r="J39" s="87">
        <v>17969.189999999999</v>
      </c>
      <c r="K39" s="46">
        <f t="shared" si="0"/>
        <v>25</v>
      </c>
      <c r="L39" s="86">
        <v>23</v>
      </c>
      <c r="M39" s="86">
        <v>2</v>
      </c>
      <c r="N39" s="86">
        <v>0</v>
      </c>
      <c r="O39" s="87">
        <v>29802.47</v>
      </c>
      <c r="P39" s="27"/>
    </row>
    <row r="40" spans="1:16" x14ac:dyDescent="0.35">
      <c r="A40" s="89" t="s">
        <v>90</v>
      </c>
      <c r="B40" s="100">
        <v>9003471300</v>
      </c>
      <c r="C40" s="89" t="s">
        <v>50</v>
      </c>
      <c r="D40" s="45">
        <v>80352.24742</v>
      </c>
      <c r="E40" s="45">
        <v>131014.36</v>
      </c>
      <c r="F40" s="76">
        <f>Table323[[#This Row],[Single Family]]+Table323[[#This Row],[2-4 Units]]+Table323[[#This Row],[&gt;4 Units]]</f>
        <v>184</v>
      </c>
      <c r="G40" s="86">
        <v>22</v>
      </c>
      <c r="H40" s="86">
        <v>0</v>
      </c>
      <c r="I40" s="86">
        <v>162</v>
      </c>
      <c r="J40" s="87">
        <v>44677.8</v>
      </c>
      <c r="K40" s="46">
        <f t="shared" si="0"/>
        <v>17</v>
      </c>
      <c r="L40" s="86">
        <v>17</v>
      </c>
      <c r="M40" s="86">
        <v>0</v>
      </c>
      <c r="N40" s="86">
        <v>0</v>
      </c>
      <c r="O40" s="87">
        <v>77841.06</v>
      </c>
      <c r="P40" s="27"/>
    </row>
    <row r="41" spans="1:16" x14ac:dyDescent="0.35">
      <c r="A41" s="89" t="s">
        <v>90</v>
      </c>
      <c r="B41" s="100">
        <v>9003471400</v>
      </c>
      <c r="C41" s="89" t="s">
        <v>50</v>
      </c>
      <c r="D41" s="45">
        <v>93162.520199999999</v>
      </c>
      <c r="E41" s="45">
        <v>164163.85</v>
      </c>
      <c r="F41" s="76">
        <f>Table323[[#This Row],[Single Family]]+Table323[[#This Row],[2-4 Units]]+Table323[[#This Row],[&gt;4 Units]]</f>
        <v>87</v>
      </c>
      <c r="G41" s="86">
        <v>87</v>
      </c>
      <c r="H41" s="86">
        <v>0</v>
      </c>
      <c r="I41" s="86">
        <v>0</v>
      </c>
      <c r="J41" s="87">
        <v>101710.66</v>
      </c>
      <c r="K41" s="46">
        <f t="shared" si="0"/>
        <v>43</v>
      </c>
      <c r="L41" s="86">
        <v>43</v>
      </c>
      <c r="M41" s="86">
        <v>0</v>
      </c>
      <c r="N41" s="86">
        <v>0</v>
      </c>
      <c r="O41" s="87">
        <v>228337.93</v>
      </c>
      <c r="P41" s="27"/>
    </row>
    <row r="42" spans="1:16" x14ac:dyDescent="0.35">
      <c r="A42" s="89" t="s">
        <v>90</v>
      </c>
      <c r="B42" s="100">
        <v>9003471500</v>
      </c>
      <c r="C42" s="89" t="s">
        <v>50</v>
      </c>
      <c r="D42" s="45">
        <v>36914.664299999997</v>
      </c>
      <c r="E42" s="45">
        <v>99715.28</v>
      </c>
      <c r="F42" s="76">
        <f>Table323[[#This Row],[Single Family]]+Table323[[#This Row],[2-4 Units]]+Table323[[#This Row],[&gt;4 Units]]</f>
        <v>14</v>
      </c>
      <c r="G42" s="86">
        <v>13</v>
      </c>
      <c r="H42" s="86">
        <v>1</v>
      </c>
      <c r="I42" s="86">
        <v>0</v>
      </c>
      <c r="J42" s="87">
        <v>11458.31</v>
      </c>
      <c r="K42" s="46">
        <f t="shared" si="0"/>
        <v>9</v>
      </c>
      <c r="L42" s="86">
        <v>9</v>
      </c>
      <c r="M42" s="86">
        <v>0</v>
      </c>
      <c r="N42" s="86">
        <v>0</v>
      </c>
      <c r="O42" s="87">
        <v>90680.62</v>
      </c>
      <c r="P42" s="27"/>
    </row>
    <row r="43" spans="1:16" x14ac:dyDescent="0.35">
      <c r="A43" s="89" t="s">
        <v>90</v>
      </c>
      <c r="B43" s="100">
        <v>9003473100</v>
      </c>
      <c r="C43" s="89" t="s">
        <v>50</v>
      </c>
      <c r="D43" s="45">
        <v>859.99390000000005</v>
      </c>
      <c r="E43" s="45">
        <v>2940.18</v>
      </c>
      <c r="F43" s="76">
        <f>Table323[[#This Row],[Single Family]]+Table323[[#This Row],[2-4 Units]]+Table323[[#This Row],[&gt;4 Units]]</f>
        <v>1</v>
      </c>
      <c r="G43" s="86">
        <v>1</v>
      </c>
      <c r="H43" s="86">
        <v>0</v>
      </c>
      <c r="I43" s="86">
        <v>0</v>
      </c>
      <c r="J43" s="87">
        <v>2727</v>
      </c>
      <c r="K43" s="46">
        <f t="shared" si="0"/>
        <v>1</v>
      </c>
      <c r="L43" s="86">
        <v>1</v>
      </c>
      <c r="M43" s="86">
        <v>0</v>
      </c>
      <c r="N43" s="86">
        <v>0</v>
      </c>
      <c r="O43" s="87">
        <v>213.18</v>
      </c>
      <c r="P43" s="27"/>
    </row>
    <row r="44" spans="1:16" x14ac:dyDescent="0.35">
      <c r="A44" s="89" t="s">
        <v>90</v>
      </c>
      <c r="B44" s="100">
        <v>9003473501</v>
      </c>
      <c r="C44" s="89" t="s">
        <v>50</v>
      </c>
      <c r="D44" s="45">
        <v>94.345299999999995</v>
      </c>
      <c r="E44" s="45">
        <v>0</v>
      </c>
      <c r="F44" s="76">
        <f>Table323[[#This Row],[Single Family]]+Table323[[#This Row],[2-4 Units]]+Table323[[#This Row],[&gt;4 Units]]</f>
        <v>0</v>
      </c>
      <c r="G44" s="86">
        <v>0</v>
      </c>
      <c r="H44" s="86">
        <v>0</v>
      </c>
      <c r="I44" s="86">
        <v>0</v>
      </c>
      <c r="J44" s="87">
        <v>0</v>
      </c>
      <c r="K44" s="46">
        <f t="shared" si="0"/>
        <v>0</v>
      </c>
      <c r="L44" s="86">
        <v>0</v>
      </c>
      <c r="M44" s="86">
        <v>0</v>
      </c>
      <c r="N44" s="86">
        <v>0</v>
      </c>
      <c r="O44" s="87">
        <v>0</v>
      </c>
      <c r="P44" s="27"/>
    </row>
    <row r="45" spans="1:16" x14ac:dyDescent="0.35">
      <c r="A45" s="89" t="s">
        <v>90</v>
      </c>
      <c r="B45" s="100">
        <v>9003503900</v>
      </c>
      <c r="C45" s="89" t="s">
        <v>50</v>
      </c>
      <c r="D45" s="45">
        <v>81.3232</v>
      </c>
      <c r="E45" s="45">
        <v>0</v>
      </c>
      <c r="F45" s="76">
        <f>Table323[[#This Row],[Single Family]]+Table323[[#This Row],[2-4 Units]]+Table323[[#This Row],[&gt;4 Units]]</f>
        <v>0</v>
      </c>
      <c r="G45" s="86">
        <v>0</v>
      </c>
      <c r="H45" s="86">
        <v>0</v>
      </c>
      <c r="I45" s="86">
        <v>0</v>
      </c>
      <c r="J45" s="87">
        <v>0</v>
      </c>
      <c r="K45" s="46">
        <f t="shared" si="0"/>
        <v>0</v>
      </c>
      <c r="L45" s="86">
        <v>0</v>
      </c>
      <c r="M45" s="86">
        <v>0</v>
      </c>
      <c r="N45" s="86">
        <v>0</v>
      </c>
      <c r="O45" s="87">
        <v>0</v>
      </c>
      <c r="P45" s="27"/>
    </row>
    <row r="46" spans="1:16" x14ac:dyDescent="0.35">
      <c r="A46" s="89" t="s">
        <v>91</v>
      </c>
      <c r="B46" s="100">
        <v>9003514900</v>
      </c>
      <c r="C46" s="89" t="s">
        <v>50</v>
      </c>
      <c r="D46" s="45">
        <v>31.821200000000001</v>
      </c>
      <c r="E46" s="45">
        <v>11410.75</v>
      </c>
      <c r="F46" s="76">
        <f>Table323[[#This Row],[Single Family]]+Table323[[#This Row],[2-4 Units]]+Table323[[#This Row],[&gt;4 Units]]</f>
        <v>0</v>
      </c>
      <c r="G46" s="86">
        <v>0</v>
      </c>
      <c r="H46" s="86">
        <v>0</v>
      </c>
      <c r="I46" s="86">
        <v>0</v>
      </c>
      <c r="J46" s="87">
        <v>0</v>
      </c>
      <c r="K46" s="46">
        <f t="shared" si="0"/>
        <v>0</v>
      </c>
      <c r="L46" s="86">
        <v>0</v>
      </c>
      <c r="M46" s="86">
        <v>0</v>
      </c>
      <c r="N46" s="86">
        <v>0</v>
      </c>
      <c r="O46" s="87">
        <v>0</v>
      </c>
      <c r="P46" s="27"/>
    </row>
    <row r="47" spans="1:16" x14ac:dyDescent="0.35">
      <c r="A47" s="89" t="s">
        <v>91</v>
      </c>
      <c r="B47" s="100">
        <v>9013526102</v>
      </c>
      <c r="C47" s="89" t="s">
        <v>50</v>
      </c>
      <c r="D47" s="45">
        <v>32.743400000000001</v>
      </c>
      <c r="E47" s="45">
        <v>0</v>
      </c>
      <c r="F47" s="76">
        <f>Table323[[#This Row],[Single Family]]+Table323[[#This Row],[2-4 Units]]+Table323[[#This Row],[&gt;4 Units]]</f>
        <v>0</v>
      </c>
      <c r="G47" s="86">
        <v>0</v>
      </c>
      <c r="H47" s="86">
        <v>0</v>
      </c>
      <c r="I47" s="86">
        <v>0</v>
      </c>
      <c r="J47" s="87">
        <v>0</v>
      </c>
      <c r="K47" s="46">
        <f t="shared" si="0"/>
        <v>0</v>
      </c>
      <c r="L47" s="86">
        <v>0</v>
      </c>
      <c r="M47" s="86">
        <v>0</v>
      </c>
      <c r="N47" s="86">
        <v>0</v>
      </c>
      <c r="O47" s="87">
        <v>0</v>
      </c>
      <c r="P47" s="27"/>
    </row>
    <row r="48" spans="1:16" x14ac:dyDescent="0.35">
      <c r="A48" s="89" t="s">
        <v>91</v>
      </c>
      <c r="B48" s="100">
        <v>9013528100</v>
      </c>
      <c r="C48" s="89" t="s">
        <v>50</v>
      </c>
      <c r="D48" s="45">
        <v>226.90360000000001</v>
      </c>
      <c r="E48" s="45">
        <v>0</v>
      </c>
      <c r="F48" s="76">
        <f>Table323[[#This Row],[Single Family]]+Table323[[#This Row],[2-4 Units]]+Table323[[#This Row],[&gt;4 Units]]</f>
        <v>0</v>
      </c>
      <c r="G48" s="86">
        <v>0</v>
      </c>
      <c r="H48" s="86">
        <v>0</v>
      </c>
      <c r="I48" s="86">
        <v>0</v>
      </c>
      <c r="J48" s="87">
        <v>0</v>
      </c>
      <c r="K48" s="46">
        <f t="shared" si="0"/>
        <v>0</v>
      </c>
      <c r="L48" s="86">
        <v>0</v>
      </c>
      <c r="M48" s="86">
        <v>0</v>
      </c>
      <c r="N48" s="86">
        <v>0</v>
      </c>
      <c r="O48" s="87">
        <v>0</v>
      </c>
      <c r="P48" s="27"/>
    </row>
    <row r="49" spans="1:16" x14ac:dyDescent="0.35">
      <c r="A49" s="89" t="s">
        <v>91</v>
      </c>
      <c r="B49" s="100">
        <v>9013529100</v>
      </c>
      <c r="C49" s="89" t="s">
        <v>50</v>
      </c>
      <c r="D49" s="45">
        <v>98667.860750000007</v>
      </c>
      <c r="E49" s="45">
        <v>233666.15</v>
      </c>
      <c r="F49" s="76">
        <f>Table323[[#This Row],[Single Family]]+Table323[[#This Row],[2-4 Units]]+Table323[[#This Row],[&gt;4 Units]]</f>
        <v>51</v>
      </c>
      <c r="G49" s="86">
        <v>51</v>
      </c>
      <c r="H49" s="86">
        <v>0</v>
      </c>
      <c r="I49" s="86">
        <v>0</v>
      </c>
      <c r="J49" s="87">
        <v>79979.91</v>
      </c>
      <c r="K49" s="46">
        <f t="shared" si="0"/>
        <v>8</v>
      </c>
      <c r="L49" s="86">
        <v>8</v>
      </c>
      <c r="M49" s="86">
        <v>0</v>
      </c>
      <c r="N49" s="86">
        <v>0</v>
      </c>
      <c r="O49" s="87">
        <v>84756</v>
      </c>
      <c r="P49" s="27"/>
    </row>
    <row r="50" spans="1:16" x14ac:dyDescent="0.35">
      <c r="A50" s="89" t="s">
        <v>91</v>
      </c>
      <c r="B50" s="100">
        <v>9013530600</v>
      </c>
      <c r="C50" s="89" t="s">
        <v>50</v>
      </c>
      <c r="D50" s="45">
        <v>374.10579999999999</v>
      </c>
      <c r="E50" s="45">
        <v>0</v>
      </c>
      <c r="F50" s="76">
        <f>Table323[[#This Row],[Single Family]]+Table323[[#This Row],[2-4 Units]]+Table323[[#This Row],[&gt;4 Units]]</f>
        <v>0</v>
      </c>
      <c r="G50" s="86">
        <v>0</v>
      </c>
      <c r="H50" s="86">
        <v>0</v>
      </c>
      <c r="I50" s="86">
        <v>0</v>
      </c>
      <c r="J50" s="87">
        <v>0</v>
      </c>
      <c r="K50" s="46">
        <f t="shared" si="0"/>
        <v>0</v>
      </c>
      <c r="L50" s="86">
        <v>0</v>
      </c>
      <c r="M50" s="86">
        <v>0</v>
      </c>
      <c r="N50" s="86">
        <v>0</v>
      </c>
      <c r="O50" s="87">
        <v>0</v>
      </c>
      <c r="P50" s="27"/>
    </row>
    <row r="51" spans="1:16" x14ac:dyDescent="0.35">
      <c r="A51" s="89" t="s">
        <v>92</v>
      </c>
      <c r="B51" s="100">
        <v>9009184100</v>
      </c>
      <c r="C51" s="89" t="s">
        <v>56</v>
      </c>
      <c r="D51" s="45">
        <v>210193.49182</v>
      </c>
      <c r="E51" s="45">
        <v>146698.32999999999</v>
      </c>
      <c r="F51" s="76">
        <f>Table323[[#This Row],[Single Family]]+Table323[[#This Row],[2-4 Units]]+Table323[[#This Row],[&gt;4 Units]]</f>
        <v>17</v>
      </c>
      <c r="G51" s="86">
        <v>17</v>
      </c>
      <c r="H51" s="86">
        <v>0</v>
      </c>
      <c r="I51" s="86">
        <v>0</v>
      </c>
      <c r="J51" s="87">
        <v>9842.41</v>
      </c>
      <c r="K51" s="46">
        <f t="shared" si="0"/>
        <v>4</v>
      </c>
      <c r="L51" s="86">
        <v>2</v>
      </c>
      <c r="M51" s="86">
        <v>2</v>
      </c>
      <c r="N51" s="86">
        <v>0</v>
      </c>
      <c r="O51" s="87">
        <v>3195.9</v>
      </c>
      <c r="P51" s="27"/>
    </row>
    <row r="52" spans="1:16" x14ac:dyDescent="0.35">
      <c r="A52" s="89" t="s">
        <v>92</v>
      </c>
      <c r="B52" s="100">
        <v>9009184200</v>
      </c>
      <c r="C52" s="89" t="s">
        <v>50</v>
      </c>
      <c r="D52" s="45">
        <v>48320.546259999996</v>
      </c>
      <c r="E52" s="45">
        <v>18282.169999999998</v>
      </c>
      <c r="F52" s="76">
        <f>Table323[[#This Row],[Single Family]]+Table323[[#This Row],[2-4 Units]]+Table323[[#This Row],[&gt;4 Units]]</f>
        <v>49</v>
      </c>
      <c r="G52" s="86">
        <v>49</v>
      </c>
      <c r="H52" s="86">
        <v>0</v>
      </c>
      <c r="I52" s="86">
        <v>0</v>
      </c>
      <c r="J52" s="87">
        <v>60633.61</v>
      </c>
      <c r="K52" s="46">
        <f t="shared" si="0"/>
        <v>14</v>
      </c>
      <c r="L52" s="86">
        <v>11</v>
      </c>
      <c r="M52" s="86">
        <v>3</v>
      </c>
      <c r="N52" s="86">
        <v>0</v>
      </c>
      <c r="O52" s="87">
        <v>10926.48</v>
      </c>
      <c r="P52" s="27"/>
    </row>
    <row r="53" spans="1:16" x14ac:dyDescent="0.35">
      <c r="A53" s="89" t="s">
        <v>92</v>
      </c>
      <c r="B53" s="100">
        <v>9009184300</v>
      </c>
      <c r="C53" s="89" t="s">
        <v>50</v>
      </c>
      <c r="D53" s="45">
        <v>58732.252099999998</v>
      </c>
      <c r="E53" s="45">
        <v>33943.79</v>
      </c>
      <c r="F53" s="76">
        <f>Table323[[#This Row],[Single Family]]+Table323[[#This Row],[2-4 Units]]+Table323[[#This Row],[&gt;4 Units]]</f>
        <v>25</v>
      </c>
      <c r="G53" s="86">
        <v>25</v>
      </c>
      <c r="H53" s="86">
        <v>0</v>
      </c>
      <c r="I53" s="86">
        <v>0</v>
      </c>
      <c r="J53" s="87">
        <v>25067.63</v>
      </c>
      <c r="K53" s="46">
        <f t="shared" si="0"/>
        <v>1</v>
      </c>
      <c r="L53" s="86">
        <v>1</v>
      </c>
      <c r="M53" s="86">
        <v>0</v>
      </c>
      <c r="N53" s="86">
        <v>0</v>
      </c>
      <c r="O53" s="87">
        <v>53.62</v>
      </c>
      <c r="P53" s="27"/>
    </row>
    <row r="54" spans="1:16" x14ac:dyDescent="0.35">
      <c r="A54" s="89" t="s">
        <v>92</v>
      </c>
      <c r="B54" s="100">
        <v>9009184400</v>
      </c>
      <c r="C54" s="89" t="s">
        <v>50</v>
      </c>
      <c r="D54" s="45">
        <v>51636.877099999998</v>
      </c>
      <c r="E54" s="45">
        <v>22740.37</v>
      </c>
      <c r="F54" s="76">
        <f>Table323[[#This Row],[Single Family]]+Table323[[#This Row],[2-4 Units]]+Table323[[#This Row],[&gt;4 Units]]</f>
        <v>14</v>
      </c>
      <c r="G54" s="86">
        <v>14</v>
      </c>
      <c r="H54" s="86">
        <v>0</v>
      </c>
      <c r="I54" s="86">
        <v>0</v>
      </c>
      <c r="J54" s="87">
        <v>6719.84</v>
      </c>
      <c r="K54" s="46">
        <f t="shared" si="0"/>
        <v>2</v>
      </c>
      <c r="L54" s="86">
        <v>2</v>
      </c>
      <c r="M54" s="86">
        <v>0</v>
      </c>
      <c r="N54" s="86">
        <v>0</v>
      </c>
      <c r="O54" s="87">
        <v>939.96</v>
      </c>
      <c r="P54" s="27"/>
    </row>
    <row r="55" spans="1:16" x14ac:dyDescent="0.35">
      <c r="A55" s="89" t="s">
        <v>92</v>
      </c>
      <c r="B55" s="100">
        <v>9009184500</v>
      </c>
      <c r="C55" s="89" t="s">
        <v>50</v>
      </c>
      <c r="D55" s="45">
        <v>34478.635900000001</v>
      </c>
      <c r="E55" s="45">
        <v>41736.15</v>
      </c>
      <c r="F55" s="76">
        <f>Table323[[#This Row],[Single Family]]+Table323[[#This Row],[2-4 Units]]+Table323[[#This Row],[&gt;4 Units]]</f>
        <v>11</v>
      </c>
      <c r="G55" s="86">
        <v>11</v>
      </c>
      <c r="H55" s="86">
        <v>0</v>
      </c>
      <c r="I55" s="86">
        <v>0</v>
      </c>
      <c r="J55" s="87">
        <v>25261.94</v>
      </c>
      <c r="K55" s="46">
        <f t="shared" si="0"/>
        <v>2</v>
      </c>
      <c r="L55" s="86">
        <v>2</v>
      </c>
      <c r="M55" s="86">
        <v>0</v>
      </c>
      <c r="N55" s="86">
        <v>0</v>
      </c>
      <c r="O55" s="87">
        <v>8529.91</v>
      </c>
      <c r="P55" s="27"/>
    </row>
    <row r="56" spans="1:16" x14ac:dyDescent="0.35">
      <c r="A56" s="89" t="s">
        <v>92</v>
      </c>
      <c r="B56" s="100">
        <v>9009184600</v>
      </c>
      <c r="C56" s="89" t="s">
        <v>50</v>
      </c>
      <c r="D56" s="45">
        <v>52172.974750000001</v>
      </c>
      <c r="E56" s="45">
        <v>70879.73</v>
      </c>
      <c r="F56" s="76">
        <f>Table323[[#This Row],[Single Family]]+Table323[[#This Row],[2-4 Units]]+Table323[[#This Row],[&gt;4 Units]]</f>
        <v>18</v>
      </c>
      <c r="G56" s="86">
        <v>18</v>
      </c>
      <c r="H56" s="86">
        <v>0</v>
      </c>
      <c r="I56" s="86">
        <v>0</v>
      </c>
      <c r="J56" s="87">
        <v>49522.89</v>
      </c>
      <c r="K56" s="46">
        <f t="shared" si="0"/>
        <v>1</v>
      </c>
      <c r="L56" s="86">
        <v>1</v>
      </c>
      <c r="M56" s="86">
        <v>0</v>
      </c>
      <c r="N56" s="86">
        <v>0</v>
      </c>
      <c r="O56" s="87">
        <v>1901.57</v>
      </c>
      <c r="P56" s="27"/>
    </row>
    <row r="57" spans="1:16" x14ac:dyDescent="0.35">
      <c r="A57" s="89" t="s">
        <v>92</v>
      </c>
      <c r="B57" s="100">
        <v>9009184700</v>
      </c>
      <c r="C57" s="89" t="s">
        <v>50</v>
      </c>
      <c r="D57" s="45">
        <v>82455.481400000004</v>
      </c>
      <c r="E57" s="45">
        <v>47546.02</v>
      </c>
      <c r="F57" s="76">
        <f>Table323[[#This Row],[Single Family]]+Table323[[#This Row],[2-4 Units]]+Table323[[#This Row],[&gt;4 Units]]</f>
        <v>26</v>
      </c>
      <c r="G57" s="86">
        <v>24</v>
      </c>
      <c r="H57" s="86">
        <v>2</v>
      </c>
      <c r="I57" s="86">
        <v>0</v>
      </c>
      <c r="J57" s="87">
        <v>30203.98</v>
      </c>
      <c r="K57" s="46">
        <f t="shared" si="0"/>
        <v>2</v>
      </c>
      <c r="L57" s="86">
        <v>2</v>
      </c>
      <c r="M57" s="86">
        <v>0</v>
      </c>
      <c r="N57" s="86">
        <v>0</v>
      </c>
      <c r="O57" s="87">
        <v>2983.54</v>
      </c>
      <c r="P57" s="27"/>
    </row>
    <row r="58" spans="1:16" x14ac:dyDescent="0.35">
      <c r="A58" s="89" t="s">
        <v>93</v>
      </c>
      <c r="B58" s="100">
        <v>9005250100</v>
      </c>
      <c r="C58" s="89" t="s">
        <v>50</v>
      </c>
      <c r="D58" s="45">
        <v>58095.276899999997</v>
      </c>
      <c r="E58" s="45">
        <v>93945.41</v>
      </c>
      <c r="F58" s="76">
        <f>Table323[[#This Row],[Single Family]]+Table323[[#This Row],[2-4 Units]]+Table323[[#This Row],[&gt;4 Units]]</f>
        <v>17</v>
      </c>
      <c r="G58" s="86">
        <v>17</v>
      </c>
      <c r="H58" s="86">
        <v>0</v>
      </c>
      <c r="I58" s="86">
        <v>0</v>
      </c>
      <c r="J58" s="87">
        <v>36540.730000000003</v>
      </c>
      <c r="K58" s="46">
        <f t="shared" si="0"/>
        <v>0</v>
      </c>
      <c r="L58" s="86">
        <v>0</v>
      </c>
      <c r="M58" s="86">
        <v>0</v>
      </c>
      <c r="N58" s="86">
        <v>0</v>
      </c>
      <c r="O58" s="87">
        <v>33999.760000000002</v>
      </c>
      <c r="P58" s="27"/>
    </row>
    <row r="59" spans="1:16" x14ac:dyDescent="0.35">
      <c r="A59" s="89" t="s">
        <v>93</v>
      </c>
      <c r="B59" s="100">
        <v>9005268100</v>
      </c>
      <c r="C59" s="89" t="s">
        <v>50</v>
      </c>
      <c r="D59" s="45">
        <v>845.82169999999996</v>
      </c>
      <c r="E59" s="45">
        <v>0</v>
      </c>
      <c r="F59" s="76">
        <f>Table323[[#This Row],[Single Family]]+Table323[[#This Row],[2-4 Units]]+Table323[[#This Row],[&gt;4 Units]]</f>
        <v>0</v>
      </c>
      <c r="G59" s="86">
        <v>0</v>
      </c>
      <c r="H59" s="86">
        <v>0</v>
      </c>
      <c r="I59" s="86">
        <v>0</v>
      </c>
      <c r="J59" s="87">
        <v>0</v>
      </c>
      <c r="K59" s="46">
        <f t="shared" si="0"/>
        <v>0</v>
      </c>
      <c r="L59" s="86">
        <v>0</v>
      </c>
      <c r="M59" s="86">
        <v>0</v>
      </c>
      <c r="N59" s="86">
        <v>0</v>
      </c>
      <c r="O59" s="87">
        <v>0</v>
      </c>
      <c r="P59" s="27"/>
    </row>
    <row r="60" spans="1:16" x14ac:dyDescent="0.35">
      <c r="A60" s="89" t="s">
        <v>94</v>
      </c>
      <c r="B60" s="100">
        <v>9003405100</v>
      </c>
      <c r="C60" s="89" t="s">
        <v>50</v>
      </c>
      <c r="D60" s="45">
        <v>342237.44112999999</v>
      </c>
      <c r="E60" s="45">
        <v>662153.27</v>
      </c>
      <c r="F60" s="76">
        <f>Table323[[#This Row],[Single Family]]+Table323[[#This Row],[2-4 Units]]+Table323[[#This Row],[&gt;4 Units]]</f>
        <v>22</v>
      </c>
      <c r="G60" s="86">
        <v>22</v>
      </c>
      <c r="H60" s="86">
        <v>0</v>
      </c>
      <c r="I60" s="86">
        <v>0</v>
      </c>
      <c r="J60" s="87">
        <v>19623.43</v>
      </c>
      <c r="K60" s="46">
        <f t="shared" si="0"/>
        <v>9</v>
      </c>
      <c r="L60" s="86">
        <v>8</v>
      </c>
      <c r="M60" s="86">
        <v>1</v>
      </c>
      <c r="N60" s="86">
        <v>0</v>
      </c>
      <c r="O60" s="87">
        <v>19373.740000000002</v>
      </c>
      <c r="P60" s="27"/>
    </row>
    <row r="61" spans="1:16" x14ac:dyDescent="0.35">
      <c r="A61" s="89" t="s">
        <v>94</v>
      </c>
      <c r="B61" s="100">
        <v>9003405200</v>
      </c>
      <c r="C61" s="89" t="s">
        <v>50</v>
      </c>
      <c r="D61" s="45">
        <v>60248.677499999998</v>
      </c>
      <c r="E61" s="45">
        <v>182157.84</v>
      </c>
      <c r="F61" s="76">
        <f>Table323[[#This Row],[Single Family]]+Table323[[#This Row],[2-4 Units]]+Table323[[#This Row],[&gt;4 Units]]</f>
        <v>23</v>
      </c>
      <c r="G61" s="86">
        <v>22</v>
      </c>
      <c r="H61" s="86">
        <v>1</v>
      </c>
      <c r="I61" s="86">
        <v>0</v>
      </c>
      <c r="J61" s="87">
        <v>38022.76</v>
      </c>
      <c r="K61" s="46">
        <f t="shared" si="0"/>
        <v>38</v>
      </c>
      <c r="L61" s="86">
        <v>6</v>
      </c>
      <c r="M61" s="86">
        <v>0</v>
      </c>
      <c r="N61" s="86">
        <v>32</v>
      </c>
      <c r="O61" s="87">
        <v>130090.72</v>
      </c>
      <c r="P61" s="27"/>
    </row>
    <row r="62" spans="1:16" x14ac:dyDescent="0.35">
      <c r="A62" s="89" t="s">
        <v>94</v>
      </c>
      <c r="B62" s="100">
        <v>9003405300</v>
      </c>
      <c r="C62" s="89" t="s">
        <v>50</v>
      </c>
      <c r="D62" s="45">
        <v>76294.639500000005</v>
      </c>
      <c r="E62" s="45">
        <v>151035.84</v>
      </c>
      <c r="F62" s="76">
        <f>Table323[[#This Row],[Single Family]]+Table323[[#This Row],[2-4 Units]]+Table323[[#This Row],[&gt;4 Units]]</f>
        <v>44</v>
      </c>
      <c r="G62" s="86">
        <v>44</v>
      </c>
      <c r="H62" s="86">
        <v>0</v>
      </c>
      <c r="I62" s="86">
        <v>0</v>
      </c>
      <c r="J62" s="87">
        <v>66937.210000000006</v>
      </c>
      <c r="K62" s="46">
        <f t="shared" si="0"/>
        <v>14</v>
      </c>
      <c r="L62" s="86">
        <v>14</v>
      </c>
      <c r="M62" s="86">
        <v>0</v>
      </c>
      <c r="N62" s="86">
        <v>0</v>
      </c>
      <c r="O62" s="87">
        <v>63722.04</v>
      </c>
      <c r="P62" s="27"/>
    </row>
    <row r="63" spans="1:16" x14ac:dyDescent="0.35">
      <c r="A63" s="89" t="s">
        <v>94</v>
      </c>
      <c r="B63" s="100">
        <v>9003405401</v>
      </c>
      <c r="C63" s="89" t="s">
        <v>50</v>
      </c>
      <c r="D63" s="45">
        <v>48595.5357</v>
      </c>
      <c r="E63" s="45">
        <v>111502.35</v>
      </c>
      <c r="F63" s="76">
        <f>Table323[[#This Row],[Single Family]]+Table323[[#This Row],[2-4 Units]]+Table323[[#This Row],[&gt;4 Units]]</f>
        <v>26</v>
      </c>
      <c r="G63" s="86">
        <v>25</v>
      </c>
      <c r="H63" s="86">
        <v>1</v>
      </c>
      <c r="I63" s="86">
        <v>0</v>
      </c>
      <c r="J63" s="87">
        <v>48603.98</v>
      </c>
      <c r="K63" s="46">
        <f t="shared" si="0"/>
        <v>14</v>
      </c>
      <c r="L63" s="86">
        <v>3</v>
      </c>
      <c r="M63" s="86">
        <v>0</v>
      </c>
      <c r="N63" s="86">
        <v>11</v>
      </c>
      <c r="O63" s="87">
        <v>54489.45</v>
      </c>
      <c r="P63" s="27"/>
    </row>
    <row r="64" spans="1:16" x14ac:dyDescent="0.35">
      <c r="A64" s="89" t="s">
        <v>94</v>
      </c>
      <c r="B64" s="100">
        <v>9003405402</v>
      </c>
      <c r="C64" s="89" t="s">
        <v>50</v>
      </c>
      <c r="D64" s="45">
        <v>60117.768559999997</v>
      </c>
      <c r="E64" s="45">
        <v>63059.17</v>
      </c>
      <c r="F64" s="76">
        <f>Table323[[#This Row],[Single Family]]+Table323[[#This Row],[2-4 Units]]+Table323[[#This Row],[&gt;4 Units]]</f>
        <v>8</v>
      </c>
      <c r="G64" s="86">
        <v>8</v>
      </c>
      <c r="H64" s="86">
        <v>0</v>
      </c>
      <c r="I64" s="86">
        <v>0</v>
      </c>
      <c r="J64" s="87">
        <v>7622.58</v>
      </c>
      <c r="K64" s="46">
        <f t="shared" si="0"/>
        <v>6</v>
      </c>
      <c r="L64" s="86">
        <v>5</v>
      </c>
      <c r="M64" s="86">
        <v>1</v>
      </c>
      <c r="N64" s="86">
        <v>0</v>
      </c>
      <c r="O64" s="87">
        <v>48323.360000000001</v>
      </c>
      <c r="P64" s="27"/>
    </row>
    <row r="65" spans="1:16" x14ac:dyDescent="0.35">
      <c r="A65" s="89" t="s">
        <v>94</v>
      </c>
      <c r="B65" s="100">
        <v>9003405500</v>
      </c>
      <c r="C65" s="89" t="s">
        <v>50</v>
      </c>
      <c r="D65" s="45">
        <v>71436.442200000005</v>
      </c>
      <c r="E65" s="45">
        <v>75161</v>
      </c>
      <c r="F65" s="76">
        <f>Table323[[#This Row],[Single Family]]+Table323[[#This Row],[2-4 Units]]+Table323[[#This Row],[&gt;4 Units]]</f>
        <v>25</v>
      </c>
      <c r="G65" s="86">
        <v>25</v>
      </c>
      <c r="H65" s="86">
        <v>0</v>
      </c>
      <c r="I65" s="86">
        <v>0</v>
      </c>
      <c r="J65" s="87">
        <v>38695.699999999997</v>
      </c>
      <c r="K65" s="46">
        <f t="shared" si="0"/>
        <v>15</v>
      </c>
      <c r="L65" s="86">
        <v>7</v>
      </c>
      <c r="M65" s="86">
        <v>8</v>
      </c>
      <c r="N65" s="86">
        <v>0</v>
      </c>
      <c r="O65" s="87">
        <v>26910.3</v>
      </c>
      <c r="P65" s="27"/>
    </row>
    <row r="66" spans="1:16" x14ac:dyDescent="0.35">
      <c r="A66" s="89" t="s">
        <v>94</v>
      </c>
      <c r="B66" s="100">
        <v>9003405600</v>
      </c>
      <c r="C66" s="89" t="s">
        <v>50</v>
      </c>
      <c r="D66" s="45">
        <v>95983.920080000011</v>
      </c>
      <c r="E66" s="45">
        <v>132322.38</v>
      </c>
      <c r="F66" s="76">
        <f>Table323[[#This Row],[Single Family]]+Table323[[#This Row],[2-4 Units]]+Table323[[#This Row],[&gt;4 Units]]</f>
        <v>38</v>
      </c>
      <c r="G66" s="86">
        <v>36</v>
      </c>
      <c r="H66" s="86">
        <v>2</v>
      </c>
      <c r="I66" s="86">
        <v>0</v>
      </c>
      <c r="J66" s="87">
        <v>51290.62</v>
      </c>
      <c r="K66" s="46">
        <f t="shared" si="0"/>
        <v>25</v>
      </c>
      <c r="L66" s="86">
        <v>11</v>
      </c>
      <c r="M66" s="86">
        <v>14</v>
      </c>
      <c r="N66" s="86">
        <v>0</v>
      </c>
      <c r="O66" s="87">
        <v>63427.85</v>
      </c>
      <c r="P66" s="27"/>
    </row>
    <row r="67" spans="1:16" x14ac:dyDescent="0.35">
      <c r="A67" s="89" t="s">
        <v>94</v>
      </c>
      <c r="B67" s="100">
        <v>9003405700</v>
      </c>
      <c r="C67" s="89" t="s">
        <v>50</v>
      </c>
      <c r="D67" s="45">
        <v>25744.792399999998</v>
      </c>
      <c r="E67" s="45">
        <v>91200.55</v>
      </c>
      <c r="F67" s="76">
        <f>Table323[[#This Row],[Single Family]]+Table323[[#This Row],[2-4 Units]]+Table323[[#This Row],[&gt;4 Units]]</f>
        <v>7</v>
      </c>
      <c r="G67" s="86">
        <v>7</v>
      </c>
      <c r="H67" s="86">
        <v>0</v>
      </c>
      <c r="I67" s="86">
        <v>0</v>
      </c>
      <c r="J67" s="87">
        <v>9176.31</v>
      </c>
      <c r="K67" s="46">
        <f t="shared" si="0"/>
        <v>32</v>
      </c>
      <c r="L67" s="86">
        <v>25</v>
      </c>
      <c r="M67" s="86">
        <v>7</v>
      </c>
      <c r="N67" s="86">
        <v>0</v>
      </c>
      <c r="O67" s="87">
        <v>81136.850000000006</v>
      </c>
      <c r="P67" s="27"/>
    </row>
    <row r="68" spans="1:16" x14ac:dyDescent="0.35">
      <c r="A68" s="89" t="s">
        <v>94</v>
      </c>
      <c r="B68" s="100">
        <v>9003405800</v>
      </c>
      <c r="C68" s="89" t="s">
        <v>50</v>
      </c>
      <c r="D68" s="45">
        <v>115043.6179</v>
      </c>
      <c r="E68" s="45">
        <v>162765.82</v>
      </c>
      <c r="F68" s="76">
        <f>Table323[[#This Row],[Single Family]]+Table323[[#This Row],[2-4 Units]]+Table323[[#This Row],[&gt;4 Units]]</f>
        <v>46</v>
      </c>
      <c r="G68" s="86">
        <v>45</v>
      </c>
      <c r="H68" s="86">
        <v>1</v>
      </c>
      <c r="I68" s="86">
        <v>0</v>
      </c>
      <c r="J68" s="87">
        <v>75511.149999999994</v>
      </c>
      <c r="K68" s="46">
        <f t="shared" si="0"/>
        <v>17</v>
      </c>
      <c r="L68" s="86">
        <v>13</v>
      </c>
      <c r="M68" s="86">
        <v>4</v>
      </c>
      <c r="N68" s="86">
        <v>0</v>
      </c>
      <c r="O68" s="87">
        <v>58395.02</v>
      </c>
      <c r="P68" s="27"/>
    </row>
    <row r="69" spans="1:16" x14ac:dyDescent="0.35">
      <c r="A69" s="89" t="s">
        <v>94</v>
      </c>
      <c r="B69" s="100">
        <v>9003405900</v>
      </c>
      <c r="C69" s="89" t="s">
        <v>50</v>
      </c>
      <c r="D69" s="45">
        <v>67234.331900000005</v>
      </c>
      <c r="E69" s="45">
        <v>143742.84</v>
      </c>
      <c r="F69" s="76">
        <f>Table323[[#This Row],[Single Family]]+Table323[[#This Row],[2-4 Units]]+Table323[[#This Row],[&gt;4 Units]]</f>
        <v>29</v>
      </c>
      <c r="G69" s="86">
        <v>27</v>
      </c>
      <c r="H69" s="86">
        <v>2</v>
      </c>
      <c r="I69" s="86">
        <v>0</v>
      </c>
      <c r="J69" s="87">
        <v>57461.17</v>
      </c>
      <c r="K69" s="76">
        <f t="shared" si="0"/>
        <v>5</v>
      </c>
      <c r="L69" s="86">
        <v>5</v>
      </c>
      <c r="M69" s="86">
        <v>0</v>
      </c>
      <c r="N69" s="86">
        <v>0</v>
      </c>
      <c r="O69" s="87">
        <v>75676.92</v>
      </c>
      <c r="P69" s="27"/>
    </row>
    <row r="70" spans="1:16" x14ac:dyDescent="0.35">
      <c r="A70" s="89" t="s">
        <v>94</v>
      </c>
      <c r="B70" s="100">
        <v>9003406001</v>
      </c>
      <c r="C70" s="89" t="s">
        <v>50</v>
      </c>
      <c r="D70" s="45">
        <v>47556.238559999998</v>
      </c>
      <c r="E70" s="45">
        <v>97326.2</v>
      </c>
      <c r="F70" s="76">
        <f>Table323[[#This Row],[Single Family]]+Table323[[#This Row],[2-4 Units]]+Table323[[#This Row],[&gt;4 Units]]</f>
        <v>23</v>
      </c>
      <c r="G70" s="86">
        <v>23</v>
      </c>
      <c r="H70" s="86">
        <v>0</v>
      </c>
      <c r="I70" s="86">
        <v>0</v>
      </c>
      <c r="J70" s="87">
        <v>44648.42</v>
      </c>
      <c r="K70" s="46">
        <f t="shared" ref="K70:K133" si="2">L70+M70+N70</f>
        <v>11</v>
      </c>
      <c r="L70" s="86">
        <v>8</v>
      </c>
      <c r="M70" s="86">
        <v>3</v>
      </c>
      <c r="N70" s="86">
        <v>0</v>
      </c>
      <c r="O70" s="87">
        <v>41300.980000000003</v>
      </c>
      <c r="P70" s="27"/>
    </row>
    <row r="71" spans="1:16" x14ac:dyDescent="0.35">
      <c r="A71" s="89" t="s">
        <v>94</v>
      </c>
      <c r="B71" s="100">
        <v>9003406002</v>
      </c>
      <c r="C71" s="89" t="s">
        <v>50</v>
      </c>
      <c r="D71" s="45">
        <v>70464.090949999998</v>
      </c>
      <c r="E71" s="45">
        <v>151166.32999999999</v>
      </c>
      <c r="F71" s="76">
        <f>Table323[[#This Row],[Single Family]]+Table323[[#This Row],[2-4 Units]]+Table323[[#This Row],[&gt;4 Units]]</f>
        <v>143</v>
      </c>
      <c r="G71" s="86">
        <v>135</v>
      </c>
      <c r="H71" s="86">
        <v>8</v>
      </c>
      <c r="I71" s="86">
        <v>0</v>
      </c>
      <c r="J71" s="87">
        <v>256497.73</v>
      </c>
      <c r="K71" s="46">
        <f t="shared" si="2"/>
        <v>250</v>
      </c>
      <c r="L71" s="86">
        <v>44</v>
      </c>
      <c r="M71" s="86">
        <v>24</v>
      </c>
      <c r="N71" s="86">
        <v>182</v>
      </c>
      <c r="O71" s="87">
        <v>370301.19</v>
      </c>
      <c r="P71" s="27"/>
    </row>
    <row r="72" spans="1:16" x14ac:dyDescent="0.35">
      <c r="A72" s="89" t="s">
        <v>94</v>
      </c>
      <c r="B72" s="100">
        <v>9003406100</v>
      </c>
      <c r="C72" s="89" t="s">
        <v>50</v>
      </c>
      <c r="D72" s="45">
        <v>45266.086300000003</v>
      </c>
      <c r="E72" s="45">
        <v>36202.639999999999</v>
      </c>
      <c r="F72" s="76">
        <f>Table323[[#This Row],[Single Family]]+Table323[[#This Row],[2-4 Units]]+Table323[[#This Row],[&gt;4 Units]]</f>
        <v>9</v>
      </c>
      <c r="G72" s="86">
        <v>7</v>
      </c>
      <c r="H72" s="86">
        <v>2</v>
      </c>
      <c r="I72" s="86">
        <v>0</v>
      </c>
      <c r="J72" s="87">
        <v>7303.51</v>
      </c>
      <c r="K72" s="46">
        <f t="shared" si="2"/>
        <v>11</v>
      </c>
      <c r="L72" s="86">
        <v>1</v>
      </c>
      <c r="M72" s="86">
        <v>10</v>
      </c>
      <c r="N72" s="86">
        <v>0</v>
      </c>
      <c r="O72" s="87">
        <v>27028.68</v>
      </c>
      <c r="P72" s="27"/>
    </row>
    <row r="73" spans="1:16" x14ac:dyDescent="0.35">
      <c r="A73" s="89" t="s">
        <v>94</v>
      </c>
      <c r="B73" s="100">
        <v>9003410101</v>
      </c>
      <c r="C73" s="89" t="s">
        <v>50</v>
      </c>
      <c r="D73" s="45">
        <v>95.675600000000003</v>
      </c>
      <c r="E73" s="45">
        <v>0</v>
      </c>
      <c r="F73" s="76">
        <f>Table323[[#This Row],[Single Family]]+Table323[[#This Row],[2-4 Units]]+Table323[[#This Row],[&gt;4 Units]]</f>
        <v>0</v>
      </c>
      <c r="G73" s="86">
        <v>0</v>
      </c>
      <c r="H73" s="86">
        <v>0</v>
      </c>
      <c r="I73" s="86">
        <v>0</v>
      </c>
      <c r="J73" s="87">
        <v>0</v>
      </c>
      <c r="K73" s="46">
        <f t="shared" si="2"/>
        <v>0</v>
      </c>
      <c r="L73" s="86">
        <v>0</v>
      </c>
      <c r="M73" s="86">
        <v>0</v>
      </c>
      <c r="N73" s="86">
        <v>0</v>
      </c>
      <c r="O73" s="87">
        <v>0</v>
      </c>
      <c r="P73" s="27" t="s">
        <v>200</v>
      </c>
    </row>
    <row r="74" spans="1:16" x14ac:dyDescent="0.35">
      <c r="A74" s="89" t="s">
        <v>94</v>
      </c>
      <c r="B74" s="100">
        <v>9003420500</v>
      </c>
      <c r="C74" s="89" t="s">
        <v>50</v>
      </c>
      <c r="D74" s="45">
        <v>224.76240000000001</v>
      </c>
      <c r="E74" s="45">
        <v>0</v>
      </c>
      <c r="F74" s="76">
        <f>Table323[[#This Row],[Single Family]]+Table323[[#This Row],[2-4 Units]]+Table323[[#This Row],[&gt;4 Units]]</f>
        <v>0</v>
      </c>
      <c r="G74" s="86">
        <v>0</v>
      </c>
      <c r="H74" s="86">
        <v>0</v>
      </c>
      <c r="I74" s="86">
        <v>0</v>
      </c>
      <c r="J74" s="87">
        <v>0</v>
      </c>
      <c r="K74" s="46">
        <f t="shared" si="2"/>
        <v>0</v>
      </c>
      <c r="L74" s="86">
        <v>0</v>
      </c>
      <c r="M74" s="86">
        <v>0</v>
      </c>
      <c r="N74" s="86">
        <v>0</v>
      </c>
      <c r="O74" s="87">
        <v>0</v>
      </c>
      <c r="P74" s="27"/>
    </row>
    <row r="75" spans="1:16" x14ac:dyDescent="0.35">
      <c r="A75" s="89" t="s">
        <v>94</v>
      </c>
      <c r="B75" s="100">
        <v>9003430601</v>
      </c>
      <c r="C75" s="89" t="s">
        <v>50</v>
      </c>
      <c r="D75" s="45">
        <v>1322.615</v>
      </c>
      <c r="E75" s="45">
        <v>0</v>
      </c>
      <c r="F75" s="76">
        <f>Table323[[#This Row],[Single Family]]+Table323[[#This Row],[2-4 Units]]+Table323[[#This Row],[&gt;4 Units]]</f>
        <v>0</v>
      </c>
      <c r="G75" s="86">
        <v>0</v>
      </c>
      <c r="H75" s="86">
        <v>0</v>
      </c>
      <c r="I75" s="86">
        <v>0</v>
      </c>
      <c r="J75" s="87">
        <v>0</v>
      </c>
      <c r="K75" s="46">
        <f t="shared" si="2"/>
        <v>0</v>
      </c>
      <c r="L75" s="86">
        <v>0</v>
      </c>
      <c r="M75" s="86">
        <v>0</v>
      </c>
      <c r="N75" s="86">
        <v>0</v>
      </c>
      <c r="O75" s="87">
        <v>0</v>
      </c>
      <c r="P75" s="27"/>
    </row>
    <row r="76" spans="1:16" x14ac:dyDescent="0.35">
      <c r="A76" s="89" t="s">
        <v>94</v>
      </c>
      <c r="B76" s="100">
        <v>9005425400</v>
      </c>
      <c r="C76" s="89" t="s">
        <v>50</v>
      </c>
      <c r="D76" s="45">
        <v>282.03949999999998</v>
      </c>
      <c r="E76" s="45">
        <v>0</v>
      </c>
      <c r="F76" s="76">
        <f>Table323[[#This Row],[Single Family]]+Table323[[#This Row],[2-4 Units]]+Table323[[#This Row],[&gt;4 Units]]</f>
        <v>0</v>
      </c>
      <c r="G76" s="86">
        <v>0</v>
      </c>
      <c r="H76" s="86">
        <v>0</v>
      </c>
      <c r="I76" s="86">
        <v>0</v>
      </c>
      <c r="J76" s="87">
        <v>0</v>
      </c>
      <c r="K76" s="46">
        <f t="shared" si="2"/>
        <v>0</v>
      </c>
      <c r="L76" s="86">
        <v>0</v>
      </c>
      <c r="M76" s="86">
        <v>0</v>
      </c>
      <c r="N76" s="86">
        <v>0</v>
      </c>
      <c r="O76" s="87">
        <v>0</v>
      </c>
      <c r="P76" s="27" t="s">
        <v>200</v>
      </c>
    </row>
    <row r="77" spans="1:16" x14ac:dyDescent="0.35">
      <c r="A77" s="89" t="s">
        <v>95</v>
      </c>
      <c r="B77" s="100">
        <v>9001205100</v>
      </c>
      <c r="C77" s="89" t="s">
        <v>50</v>
      </c>
      <c r="D77" s="45">
        <v>73423.298250000007</v>
      </c>
      <c r="E77" s="45">
        <v>109969.39</v>
      </c>
      <c r="F77" s="76">
        <f>Table323[[#This Row],[Single Family]]+Table323[[#This Row],[2-4 Units]]+Table323[[#This Row],[&gt;4 Units]]</f>
        <v>22</v>
      </c>
      <c r="G77" s="86">
        <v>22</v>
      </c>
      <c r="H77" s="86">
        <v>0</v>
      </c>
      <c r="I77" s="86">
        <v>0</v>
      </c>
      <c r="J77" s="87">
        <v>59074.9</v>
      </c>
      <c r="K77" s="46">
        <f t="shared" si="2"/>
        <v>0</v>
      </c>
      <c r="L77" s="86">
        <v>0</v>
      </c>
      <c r="M77" s="86">
        <v>0</v>
      </c>
      <c r="N77" s="86">
        <v>0</v>
      </c>
      <c r="O77" s="87">
        <v>19203.060000000001</v>
      </c>
      <c r="P77" s="27"/>
    </row>
    <row r="78" spans="1:16" x14ac:dyDescent="0.35">
      <c r="A78" s="89" t="s">
        <v>95</v>
      </c>
      <c r="B78" s="100">
        <v>9001205200</v>
      </c>
      <c r="C78" s="89" t="s">
        <v>50</v>
      </c>
      <c r="D78" s="45">
        <v>121182.68263000001</v>
      </c>
      <c r="E78" s="45">
        <v>93012.44</v>
      </c>
      <c r="F78" s="76">
        <f>Table323[[#This Row],[Single Family]]+Table323[[#This Row],[2-4 Units]]+Table323[[#This Row],[&gt;4 Units]]</f>
        <v>33</v>
      </c>
      <c r="G78" s="86">
        <v>33</v>
      </c>
      <c r="H78" s="86">
        <v>0</v>
      </c>
      <c r="I78" s="86">
        <v>0</v>
      </c>
      <c r="J78" s="87">
        <v>73795.8</v>
      </c>
      <c r="K78" s="46">
        <f t="shared" si="2"/>
        <v>1</v>
      </c>
      <c r="L78" s="86">
        <v>1</v>
      </c>
      <c r="M78" s="86">
        <v>0</v>
      </c>
      <c r="N78" s="86">
        <v>0</v>
      </c>
      <c r="O78" s="87">
        <v>358.74</v>
      </c>
      <c r="P78" s="27"/>
    </row>
    <row r="79" spans="1:16" x14ac:dyDescent="0.35">
      <c r="A79" s="89" t="s">
        <v>95</v>
      </c>
      <c r="B79" s="100">
        <v>9001205300</v>
      </c>
      <c r="C79" s="89" t="s">
        <v>50</v>
      </c>
      <c r="D79" s="45">
        <v>201688.85583000001</v>
      </c>
      <c r="E79" s="45">
        <v>288695.82</v>
      </c>
      <c r="F79" s="76">
        <f>Table323[[#This Row],[Single Family]]+Table323[[#This Row],[2-4 Units]]+Table323[[#This Row],[&gt;4 Units]]</f>
        <v>54</v>
      </c>
      <c r="G79" s="86">
        <v>54</v>
      </c>
      <c r="H79" s="86">
        <v>0</v>
      </c>
      <c r="I79" s="86">
        <v>0</v>
      </c>
      <c r="J79" s="87">
        <v>125312.31</v>
      </c>
      <c r="K79" s="46">
        <f t="shared" si="2"/>
        <v>12</v>
      </c>
      <c r="L79" s="86">
        <v>8</v>
      </c>
      <c r="M79" s="86">
        <v>4</v>
      </c>
      <c r="N79" s="86">
        <v>0</v>
      </c>
      <c r="O79" s="87">
        <v>86332.27</v>
      </c>
      <c r="P79" s="27"/>
    </row>
    <row r="80" spans="1:16" x14ac:dyDescent="0.35">
      <c r="A80" s="89" t="s">
        <v>95</v>
      </c>
      <c r="B80" s="100">
        <v>9001211400</v>
      </c>
      <c r="C80" s="89" t="s">
        <v>50</v>
      </c>
      <c r="D80" s="45">
        <v>614.57209999999998</v>
      </c>
      <c r="E80" s="45">
        <v>2350.7399999999998</v>
      </c>
      <c r="F80" s="76">
        <f>Table323[[#This Row],[Single Family]]+Table323[[#This Row],[2-4 Units]]+Table323[[#This Row],[&gt;4 Units]]</f>
        <v>1</v>
      </c>
      <c r="G80" s="86">
        <v>1</v>
      </c>
      <c r="H80" s="86">
        <v>0</v>
      </c>
      <c r="I80" s="86">
        <v>0</v>
      </c>
      <c r="J80" s="87">
        <v>2350.7399999999998</v>
      </c>
      <c r="K80" s="46">
        <f t="shared" si="2"/>
        <v>0</v>
      </c>
      <c r="L80" s="86">
        <v>0</v>
      </c>
      <c r="M80" s="86">
        <v>0</v>
      </c>
      <c r="N80" s="86">
        <v>0</v>
      </c>
      <c r="O80" s="87">
        <v>0</v>
      </c>
      <c r="P80" s="27"/>
    </row>
    <row r="81" spans="1:16" x14ac:dyDescent="0.35">
      <c r="A81" s="89" t="s">
        <v>95</v>
      </c>
      <c r="B81" s="100">
        <v>9005253400</v>
      </c>
      <c r="C81" s="89" t="s">
        <v>50</v>
      </c>
      <c r="D81" s="45">
        <v>156.89060000000001</v>
      </c>
      <c r="E81" s="45">
        <v>0</v>
      </c>
      <c r="F81" s="76">
        <f>Table323[[#This Row],[Single Family]]+Table323[[#This Row],[2-4 Units]]+Table323[[#This Row],[&gt;4 Units]]</f>
        <v>0</v>
      </c>
      <c r="G81" s="86">
        <v>0</v>
      </c>
      <c r="H81" s="86">
        <v>0</v>
      </c>
      <c r="I81" s="86">
        <v>0</v>
      </c>
      <c r="J81" s="87">
        <v>0</v>
      </c>
      <c r="K81" s="46">
        <f t="shared" si="2"/>
        <v>0</v>
      </c>
      <c r="L81" s="86">
        <v>0</v>
      </c>
      <c r="M81" s="86">
        <v>0</v>
      </c>
      <c r="N81" s="86">
        <v>0</v>
      </c>
      <c r="O81" s="87">
        <v>0</v>
      </c>
      <c r="P81" s="27"/>
    </row>
    <row r="82" spans="1:16" x14ac:dyDescent="0.35">
      <c r="A82" s="89" t="s">
        <v>96</v>
      </c>
      <c r="B82" s="100">
        <v>9015905100</v>
      </c>
      <c r="C82" s="89" t="s">
        <v>50</v>
      </c>
      <c r="D82" s="45">
        <v>143967.56388999999</v>
      </c>
      <c r="E82" s="45">
        <v>189122.57</v>
      </c>
      <c r="F82" s="76">
        <f>Table323[[#This Row],[Single Family]]+Table323[[#This Row],[2-4 Units]]+Table323[[#This Row],[&gt;4 Units]]</f>
        <v>55</v>
      </c>
      <c r="G82" s="86">
        <v>55</v>
      </c>
      <c r="H82" s="86">
        <v>0</v>
      </c>
      <c r="I82" s="86">
        <v>0</v>
      </c>
      <c r="J82" s="87">
        <v>73828.899999999994</v>
      </c>
      <c r="K82" s="46">
        <f t="shared" si="2"/>
        <v>14</v>
      </c>
      <c r="L82" s="86">
        <v>13</v>
      </c>
      <c r="M82" s="86">
        <v>1</v>
      </c>
      <c r="N82" s="86">
        <v>0</v>
      </c>
      <c r="O82" s="87">
        <v>66826.78</v>
      </c>
      <c r="P82" s="27"/>
    </row>
    <row r="83" spans="1:16" x14ac:dyDescent="0.35">
      <c r="A83" s="89" t="s">
        <v>97</v>
      </c>
      <c r="B83" s="100">
        <v>9003405800</v>
      </c>
      <c r="C83" s="89" t="s">
        <v>50</v>
      </c>
      <c r="D83" s="45">
        <v>206.4562</v>
      </c>
      <c r="E83" s="45">
        <v>26734.67</v>
      </c>
      <c r="F83" s="76">
        <f>Table323[[#This Row],[Single Family]]+Table323[[#This Row],[2-4 Units]]+Table323[[#This Row],[&gt;4 Units]]</f>
        <v>0</v>
      </c>
      <c r="G83" s="86">
        <v>0</v>
      </c>
      <c r="H83" s="86">
        <v>0</v>
      </c>
      <c r="I83" s="86">
        <v>0</v>
      </c>
      <c r="J83" s="87">
        <v>0</v>
      </c>
      <c r="K83" s="46">
        <f t="shared" si="2"/>
        <v>0</v>
      </c>
      <c r="L83" s="86">
        <v>0</v>
      </c>
      <c r="M83" s="86">
        <v>0</v>
      </c>
      <c r="N83" s="86">
        <v>0</v>
      </c>
      <c r="O83" s="87">
        <v>0</v>
      </c>
      <c r="P83" s="27"/>
    </row>
    <row r="84" spans="1:16" x14ac:dyDescent="0.35">
      <c r="A84" s="89" t="s">
        <v>97</v>
      </c>
      <c r="B84" s="100">
        <v>9003406001</v>
      </c>
      <c r="C84" s="89" t="s">
        <v>50</v>
      </c>
      <c r="D84" s="45">
        <v>256.74259999999998</v>
      </c>
      <c r="E84" s="45">
        <v>0</v>
      </c>
      <c r="F84" s="76">
        <f>Table323[[#This Row],[Single Family]]+Table323[[#This Row],[2-4 Units]]+Table323[[#This Row],[&gt;4 Units]]</f>
        <v>0</v>
      </c>
      <c r="G84" s="86">
        <v>0</v>
      </c>
      <c r="H84" s="86">
        <v>0</v>
      </c>
      <c r="I84" s="86">
        <v>0</v>
      </c>
      <c r="J84" s="87">
        <v>0</v>
      </c>
      <c r="K84" s="46">
        <f t="shared" si="2"/>
        <v>0</v>
      </c>
      <c r="L84" s="86">
        <v>0</v>
      </c>
      <c r="M84" s="86">
        <v>0</v>
      </c>
      <c r="N84" s="86">
        <v>0</v>
      </c>
      <c r="O84" s="87">
        <v>0</v>
      </c>
      <c r="P84" s="27"/>
    </row>
    <row r="85" spans="1:16" x14ac:dyDescent="0.35">
      <c r="A85" s="89" t="s">
        <v>97</v>
      </c>
      <c r="B85" s="100">
        <v>9003410101</v>
      </c>
      <c r="C85" s="89" t="s">
        <v>50</v>
      </c>
      <c r="D85" s="45">
        <v>82896.984120000008</v>
      </c>
      <c r="E85" s="45">
        <v>177505.39</v>
      </c>
      <c r="F85" s="76">
        <f>Table323[[#This Row],[Single Family]]+Table323[[#This Row],[2-4 Units]]+Table323[[#This Row],[&gt;4 Units]]</f>
        <v>31</v>
      </c>
      <c r="G85" s="86">
        <v>31</v>
      </c>
      <c r="H85" s="86">
        <v>0</v>
      </c>
      <c r="I85" s="86">
        <v>0</v>
      </c>
      <c r="J85" s="87">
        <v>64659.13</v>
      </c>
      <c r="K85" s="46">
        <f t="shared" si="2"/>
        <v>5</v>
      </c>
      <c r="L85" s="86">
        <v>5</v>
      </c>
      <c r="M85" s="86">
        <v>0</v>
      </c>
      <c r="N85" s="86">
        <v>0</v>
      </c>
      <c r="O85" s="87">
        <v>64426.66</v>
      </c>
      <c r="P85" s="27"/>
    </row>
    <row r="86" spans="1:16" x14ac:dyDescent="0.35">
      <c r="A86" s="89" t="s">
        <v>97</v>
      </c>
      <c r="B86" s="100">
        <v>9003410102</v>
      </c>
      <c r="C86" s="89" t="s">
        <v>50</v>
      </c>
      <c r="D86" s="45">
        <v>122664.55998000001</v>
      </c>
      <c r="E86" s="45">
        <v>206953.39</v>
      </c>
      <c r="F86" s="76">
        <f>Table323[[#This Row],[Single Family]]+Table323[[#This Row],[2-4 Units]]+Table323[[#This Row],[&gt;4 Units]]</f>
        <v>48</v>
      </c>
      <c r="G86" s="86">
        <v>48</v>
      </c>
      <c r="H86" s="86">
        <v>0</v>
      </c>
      <c r="I86" s="86">
        <v>0</v>
      </c>
      <c r="J86" s="87">
        <v>92916.23</v>
      </c>
      <c r="K86" s="46">
        <f t="shared" si="2"/>
        <v>7</v>
      </c>
      <c r="L86" s="86">
        <v>7</v>
      </c>
      <c r="M86" s="86">
        <v>0</v>
      </c>
      <c r="N86" s="86">
        <v>0</v>
      </c>
      <c r="O86" s="87">
        <v>44982.79</v>
      </c>
      <c r="P86" s="27"/>
    </row>
    <row r="87" spans="1:16" x14ac:dyDescent="0.35">
      <c r="A87" s="89" t="s">
        <v>97</v>
      </c>
      <c r="B87" s="100">
        <v>9003460302</v>
      </c>
      <c r="C87" s="89" t="s">
        <v>50</v>
      </c>
      <c r="D87" s="45">
        <v>309.13839999999999</v>
      </c>
      <c r="E87" s="45">
        <v>923</v>
      </c>
      <c r="F87" s="76">
        <f>Table323[[#This Row],[Single Family]]+Table323[[#This Row],[2-4 Units]]+Table323[[#This Row],[&gt;4 Units]]</f>
        <v>1</v>
      </c>
      <c r="G87" s="86">
        <v>1</v>
      </c>
      <c r="H87" s="86">
        <v>0</v>
      </c>
      <c r="I87" s="86">
        <v>0</v>
      </c>
      <c r="J87" s="87">
        <v>923</v>
      </c>
      <c r="K87" s="46">
        <f t="shared" si="2"/>
        <v>0</v>
      </c>
      <c r="L87" s="86">
        <v>0</v>
      </c>
      <c r="M87" s="86">
        <v>0</v>
      </c>
      <c r="N87" s="86">
        <v>0</v>
      </c>
      <c r="O87" s="87">
        <v>0</v>
      </c>
      <c r="P87" s="27"/>
    </row>
    <row r="88" spans="1:16" x14ac:dyDescent="0.35">
      <c r="A88" s="89" t="s">
        <v>98</v>
      </c>
      <c r="B88" s="100">
        <v>9005260200</v>
      </c>
      <c r="C88" s="89" t="s">
        <v>50</v>
      </c>
      <c r="D88" s="45">
        <v>29104.674929999997</v>
      </c>
      <c r="E88" s="45">
        <v>61134.54</v>
      </c>
      <c r="F88" s="76">
        <f>Table323[[#This Row],[Single Family]]+Table323[[#This Row],[2-4 Units]]+Table323[[#This Row],[&gt;4 Units]]</f>
        <v>0</v>
      </c>
      <c r="G88" s="86">
        <v>0</v>
      </c>
      <c r="H88" s="86">
        <v>0</v>
      </c>
      <c r="I88" s="86">
        <v>0</v>
      </c>
      <c r="J88" s="87">
        <v>0</v>
      </c>
      <c r="K88" s="46">
        <f t="shared" si="2"/>
        <v>0</v>
      </c>
      <c r="L88" s="86">
        <v>0</v>
      </c>
      <c r="M88" s="86">
        <v>0</v>
      </c>
      <c r="N88" s="86">
        <v>0</v>
      </c>
      <c r="O88" s="87">
        <v>0</v>
      </c>
      <c r="P88" s="27"/>
    </row>
    <row r="89" spans="1:16" x14ac:dyDescent="0.35">
      <c r="A89" s="89" t="s">
        <v>99</v>
      </c>
      <c r="B89" s="100">
        <v>9015825000</v>
      </c>
      <c r="C89" s="89" t="s">
        <v>50</v>
      </c>
      <c r="D89" s="45">
        <v>930.35670000000005</v>
      </c>
      <c r="E89" s="45">
        <v>6105.84</v>
      </c>
      <c r="F89" s="76">
        <f>Table323[[#This Row],[Single Family]]+Table323[[#This Row],[2-4 Units]]+Table323[[#This Row],[&gt;4 Units]]</f>
        <v>0</v>
      </c>
      <c r="G89" s="86">
        <v>0</v>
      </c>
      <c r="H89" s="86">
        <v>0</v>
      </c>
      <c r="I89" s="86">
        <v>0</v>
      </c>
      <c r="J89" s="87">
        <v>0</v>
      </c>
      <c r="K89" s="46">
        <f t="shared" si="2"/>
        <v>0</v>
      </c>
      <c r="L89" s="86">
        <v>0</v>
      </c>
      <c r="M89" s="86">
        <v>0</v>
      </c>
      <c r="N89" s="86">
        <v>0</v>
      </c>
      <c r="O89" s="87">
        <v>0</v>
      </c>
      <c r="P89" s="27"/>
    </row>
    <row r="90" spans="1:16" x14ac:dyDescent="0.35">
      <c r="A90" s="89" t="s">
        <v>99</v>
      </c>
      <c r="B90" s="100">
        <v>9015906100</v>
      </c>
      <c r="C90" s="89" t="s">
        <v>50</v>
      </c>
      <c r="D90" s="45">
        <v>98396.268609999999</v>
      </c>
      <c r="E90" s="45">
        <v>133488.29</v>
      </c>
      <c r="F90" s="76">
        <f>Table323[[#This Row],[Single Family]]+Table323[[#This Row],[2-4 Units]]+Table323[[#This Row],[&gt;4 Units]]</f>
        <v>32</v>
      </c>
      <c r="G90" s="86">
        <v>32</v>
      </c>
      <c r="H90" s="86">
        <v>0</v>
      </c>
      <c r="I90" s="86">
        <v>0</v>
      </c>
      <c r="J90" s="87">
        <v>47515.61</v>
      </c>
      <c r="K90" s="46">
        <f t="shared" si="2"/>
        <v>6</v>
      </c>
      <c r="L90" s="86">
        <v>6</v>
      </c>
      <c r="M90" s="86">
        <v>0</v>
      </c>
      <c r="N90" s="86">
        <v>0</v>
      </c>
      <c r="O90" s="87">
        <v>55625.54</v>
      </c>
      <c r="P90" s="27"/>
    </row>
    <row r="91" spans="1:16" x14ac:dyDescent="0.35">
      <c r="A91" s="89" t="s">
        <v>100</v>
      </c>
      <c r="B91" s="100">
        <v>9003464101</v>
      </c>
      <c r="C91" s="89" t="s">
        <v>50</v>
      </c>
      <c r="D91" s="45">
        <v>170898.13218000002</v>
      </c>
      <c r="E91" s="45">
        <v>308234.96999999997</v>
      </c>
      <c r="F91" s="76">
        <f>Table323[[#This Row],[Single Family]]+Table323[[#This Row],[2-4 Units]]+Table323[[#This Row],[&gt;4 Units]]</f>
        <v>49</v>
      </c>
      <c r="G91" s="86">
        <v>48</v>
      </c>
      <c r="H91" s="86">
        <v>1</v>
      </c>
      <c r="I91" s="86">
        <v>0</v>
      </c>
      <c r="J91" s="87">
        <v>120716.89</v>
      </c>
      <c r="K91" s="46">
        <f t="shared" si="2"/>
        <v>8</v>
      </c>
      <c r="L91" s="86">
        <v>7</v>
      </c>
      <c r="M91" s="86">
        <v>1</v>
      </c>
      <c r="N91" s="86">
        <v>0</v>
      </c>
      <c r="O91" s="87">
        <v>49781.62</v>
      </c>
      <c r="P91" s="27"/>
    </row>
    <row r="92" spans="1:16" x14ac:dyDescent="0.35">
      <c r="A92" s="89" t="s">
        <v>100</v>
      </c>
      <c r="B92" s="100">
        <v>9003464102</v>
      </c>
      <c r="C92" s="89" t="s">
        <v>50</v>
      </c>
      <c r="D92" s="45">
        <v>28706.480100000001</v>
      </c>
      <c r="E92" s="45">
        <v>9912.7999999999993</v>
      </c>
      <c r="F92" s="76">
        <f>Table323[[#This Row],[Single Family]]+Table323[[#This Row],[2-4 Units]]+Table323[[#This Row],[&gt;4 Units]]</f>
        <v>25</v>
      </c>
      <c r="G92" s="86">
        <v>25</v>
      </c>
      <c r="H92" s="86">
        <v>0</v>
      </c>
      <c r="I92" s="86">
        <v>0</v>
      </c>
      <c r="J92" s="87">
        <v>45137.91</v>
      </c>
      <c r="K92" s="46">
        <f t="shared" si="2"/>
        <v>4</v>
      </c>
      <c r="L92" s="86">
        <v>3</v>
      </c>
      <c r="M92" s="86">
        <v>1</v>
      </c>
      <c r="N92" s="86">
        <v>0</v>
      </c>
      <c r="O92" s="87">
        <v>17806.02</v>
      </c>
      <c r="P92" s="27"/>
    </row>
    <row r="93" spans="1:16" x14ac:dyDescent="0.35">
      <c r="A93" s="89" t="s">
        <v>100</v>
      </c>
      <c r="B93" s="100">
        <v>9003466102</v>
      </c>
      <c r="C93" s="89" t="s">
        <v>50</v>
      </c>
      <c r="D93" s="45">
        <v>47.498600000000003</v>
      </c>
      <c r="E93" s="45">
        <v>0</v>
      </c>
      <c r="F93" s="76">
        <f>Table323[[#This Row],[Single Family]]+Table323[[#This Row],[2-4 Units]]+Table323[[#This Row],[&gt;4 Units]]</f>
        <v>0</v>
      </c>
      <c r="G93" s="86">
        <v>0</v>
      </c>
      <c r="H93" s="86">
        <v>0</v>
      </c>
      <c r="I93" s="86">
        <v>0</v>
      </c>
      <c r="J93" s="87">
        <v>0</v>
      </c>
      <c r="K93" s="46">
        <f t="shared" si="2"/>
        <v>0</v>
      </c>
      <c r="L93" s="86">
        <v>0</v>
      </c>
      <c r="M93" s="86">
        <v>0</v>
      </c>
      <c r="N93" s="86">
        <v>0</v>
      </c>
      <c r="O93" s="87">
        <v>0</v>
      </c>
      <c r="P93" s="27"/>
    </row>
    <row r="94" spans="1:16" x14ac:dyDescent="0.35">
      <c r="A94" s="89" t="s">
        <v>100</v>
      </c>
      <c r="B94" s="100">
        <v>9003466202</v>
      </c>
      <c r="C94" s="89" t="s">
        <v>50</v>
      </c>
      <c r="D94" s="45">
        <v>256.28149999999999</v>
      </c>
      <c r="E94" s="45">
        <v>0</v>
      </c>
      <c r="F94" s="76">
        <f>Table323[[#This Row],[Single Family]]+Table323[[#This Row],[2-4 Units]]+Table323[[#This Row],[&gt;4 Units]]</f>
        <v>0</v>
      </c>
      <c r="G94" s="86">
        <v>0</v>
      </c>
      <c r="H94" s="86">
        <v>0</v>
      </c>
      <c r="I94" s="86">
        <v>0</v>
      </c>
      <c r="J94" s="87">
        <v>0</v>
      </c>
      <c r="K94" s="46">
        <f t="shared" si="2"/>
        <v>0</v>
      </c>
      <c r="L94" s="86">
        <v>0</v>
      </c>
      <c r="M94" s="86">
        <v>0</v>
      </c>
      <c r="N94" s="86">
        <v>0</v>
      </c>
      <c r="O94" s="87">
        <v>0</v>
      </c>
      <c r="P94" s="27"/>
    </row>
    <row r="95" spans="1:16" x14ac:dyDescent="0.35">
      <c r="A95" s="89" t="s">
        <v>100</v>
      </c>
      <c r="B95" s="100">
        <v>9005290100</v>
      </c>
      <c r="C95" s="89" t="s">
        <v>50</v>
      </c>
      <c r="D95" s="45">
        <v>137.0951</v>
      </c>
      <c r="E95" s="45">
        <v>0</v>
      </c>
      <c r="F95" s="76">
        <f>Table323[[#This Row],[Single Family]]+Table323[[#This Row],[2-4 Units]]+Table323[[#This Row],[&gt;4 Units]]</f>
        <v>0</v>
      </c>
      <c r="G95" s="86">
        <v>0</v>
      </c>
      <c r="H95" s="86">
        <v>0</v>
      </c>
      <c r="I95" s="86">
        <v>0</v>
      </c>
      <c r="J95" s="87">
        <v>0</v>
      </c>
      <c r="K95" s="46">
        <f t="shared" si="2"/>
        <v>0</v>
      </c>
      <c r="L95" s="86">
        <v>0</v>
      </c>
      <c r="M95" s="86">
        <v>0</v>
      </c>
      <c r="N95" s="86">
        <v>0</v>
      </c>
      <c r="O95" s="87">
        <v>0</v>
      </c>
      <c r="P95" s="27"/>
    </row>
    <row r="96" spans="1:16" x14ac:dyDescent="0.35">
      <c r="A96" s="89" t="s">
        <v>101</v>
      </c>
      <c r="B96" s="100">
        <v>9015815000</v>
      </c>
      <c r="C96" s="89" t="s">
        <v>50</v>
      </c>
      <c r="D96" s="45">
        <v>46430.669609999997</v>
      </c>
      <c r="E96" s="45">
        <v>59683.54</v>
      </c>
      <c r="F96" s="76">
        <f>Table323[[#This Row],[Single Family]]+Table323[[#This Row],[2-4 Units]]+Table323[[#This Row],[&gt;4 Units]]</f>
        <v>16</v>
      </c>
      <c r="G96" s="86">
        <v>16</v>
      </c>
      <c r="H96" s="86">
        <v>0</v>
      </c>
      <c r="I96" s="86">
        <v>0</v>
      </c>
      <c r="J96" s="87">
        <v>36139.86</v>
      </c>
      <c r="K96" s="46">
        <f t="shared" si="2"/>
        <v>2</v>
      </c>
      <c r="L96" s="86">
        <v>2</v>
      </c>
      <c r="M96" s="86">
        <v>0</v>
      </c>
      <c r="N96" s="86">
        <v>0</v>
      </c>
      <c r="O96" s="87">
        <v>8729.94</v>
      </c>
      <c r="P96" s="27"/>
    </row>
    <row r="97" spans="1:16" x14ac:dyDescent="0.35">
      <c r="A97" s="89" t="s">
        <v>102</v>
      </c>
      <c r="B97" s="100">
        <v>9009166002</v>
      </c>
      <c r="C97" s="89" t="s">
        <v>50</v>
      </c>
      <c r="D97" s="45">
        <v>380.86329999999998</v>
      </c>
      <c r="E97" s="45">
        <v>51922.51</v>
      </c>
      <c r="F97" s="76">
        <f>Table323[[#This Row],[Single Family]]+Table323[[#This Row],[2-4 Units]]+Table323[[#This Row],[&gt;4 Units]]</f>
        <v>0</v>
      </c>
      <c r="G97" s="86">
        <v>0</v>
      </c>
      <c r="H97" s="86">
        <v>0</v>
      </c>
      <c r="I97" s="86">
        <v>0</v>
      </c>
      <c r="J97" s="87">
        <v>0</v>
      </c>
      <c r="K97" s="46">
        <f t="shared" si="2"/>
        <v>0</v>
      </c>
      <c r="L97" s="86">
        <v>0</v>
      </c>
      <c r="M97" s="86">
        <v>0</v>
      </c>
      <c r="N97" s="86">
        <v>0</v>
      </c>
      <c r="O97" s="87">
        <v>0</v>
      </c>
      <c r="P97" s="27" t="s">
        <v>200</v>
      </c>
    </row>
    <row r="98" spans="1:16" x14ac:dyDescent="0.35">
      <c r="A98" s="89" t="s">
        <v>102</v>
      </c>
      <c r="B98" s="100">
        <v>9009170500</v>
      </c>
      <c r="C98" s="89" t="s">
        <v>50</v>
      </c>
      <c r="D98" s="45">
        <v>147.1969</v>
      </c>
      <c r="E98" s="45">
        <v>0</v>
      </c>
      <c r="F98" s="76">
        <f>Table323[[#This Row],[Single Family]]+Table323[[#This Row],[2-4 Units]]+Table323[[#This Row],[&gt;4 Units]]</f>
        <v>0</v>
      </c>
      <c r="G98" s="86">
        <v>0</v>
      </c>
      <c r="H98" s="86">
        <v>0</v>
      </c>
      <c r="I98" s="86">
        <v>0</v>
      </c>
      <c r="J98" s="87">
        <v>0</v>
      </c>
      <c r="K98" s="46">
        <f t="shared" si="2"/>
        <v>0</v>
      </c>
      <c r="L98" s="86">
        <v>0</v>
      </c>
      <c r="M98" s="86">
        <v>0</v>
      </c>
      <c r="N98" s="86">
        <v>0</v>
      </c>
      <c r="O98" s="87">
        <v>0</v>
      </c>
      <c r="P98" s="27"/>
    </row>
    <row r="99" spans="1:16" x14ac:dyDescent="0.35">
      <c r="A99" s="89" t="s">
        <v>102</v>
      </c>
      <c r="B99" s="100">
        <v>9009343101</v>
      </c>
      <c r="C99" s="89" t="s">
        <v>50</v>
      </c>
      <c r="D99" s="45">
        <v>55631.366259999995</v>
      </c>
      <c r="E99" s="45">
        <v>117533.63</v>
      </c>
      <c r="F99" s="76">
        <f>Table323[[#This Row],[Single Family]]+Table323[[#This Row],[2-4 Units]]+Table323[[#This Row],[&gt;4 Units]]</f>
        <v>38</v>
      </c>
      <c r="G99" s="86">
        <v>38</v>
      </c>
      <c r="H99" s="86">
        <v>0</v>
      </c>
      <c r="I99" s="86">
        <v>0</v>
      </c>
      <c r="J99" s="87">
        <v>83159.75</v>
      </c>
      <c r="K99" s="46">
        <f t="shared" si="2"/>
        <v>3</v>
      </c>
      <c r="L99" s="86">
        <v>1</v>
      </c>
      <c r="M99" s="86">
        <v>2</v>
      </c>
      <c r="N99" s="86">
        <v>0</v>
      </c>
      <c r="O99" s="87">
        <v>24642.36</v>
      </c>
      <c r="P99" s="27"/>
    </row>
    <row r="100" spans="1:16" x14ac:dyDescent="0.35">
      <c r="A100" s="89" t="s">
        <v>102</v>
      </c>
      <c r="B100" s="100">
        <v>9009343102</v>
      </c>
      <c r="C100" s="89" t="s">
        <v>50</v>
      </c>
      <c r="D100" s="45">
        <v>59450.922559999999</v>
      </c>
      <c r="E100" s="45">
        <v>138767.59</v>
      </c>
      <c r="F100" s="76">
        <f>Table323[[#This Row],[Single Family]]+Table323[[#This Row],[2-4 Units]]+Table323[[#This Row],[&gt;4 Units]]</f>
        <v>99</v>
      </c>
      <c r="G100" s="86">
        <v>98</v>
      </c>
      <c r="H100" s="86">
        <v>1</v>
      </c>
      <c r="I100" s="86">
        <v>0</v>
      </c>
      <c r="J100" s="87">
        <v>196403.64</v>
      </c>
      <c r="K100" s="46">
        <f t="shared" si="2"/>
        <v>11</v>
      </c>
      <c r="L100" s="86">
        <v>11</v>
      </c>
      <c r="M100" s="86">
        <v>0</v>
      </c>
      <c r="N100" s="86">
        <v>0</v>
      </c>
      <c r="O100" s="87">
        <v>160193.26</v>
      </c>
      <c r="P100" s="27"/>
    </row>
    <row r="101" spans="1:16" x14ac:dyDescent="0.35">
      <c r="A101" s="89" t="s">
        <v>102</v>
      </c>
      <c r="B101" s="100">
        <v>9009343200</v>
      </c>
      <c r="C101" s="89" t="s">
        <v>50</v>
      </c>
      <c r="D101" s="45">
        <v>87919.936159999997</v>
      </c>
      <c r="E101" s="45">
        <v>117197.34</v>
      </c>
      <c r="F101" s="76">
        <f>Table323[[#This Row],[Single Family]]+Table323[[#This Row],[2-4 Units]]+Table323[[#This Row],[&gt;4 Units]]</f>
        <v>37</v>
      </c>
      <c r="G101" s="86">
        <v>36</v>
      </c>
      <c r="H101" s="86">
        <v>1</v>
      </c>
      <c r="I101" s="86">
        <v>0</v>
      </c>
      <c r="J101" s="87">
        <v>70700.62</v>
      </c>
      <c r="K101" s="46">
        <f t="shared" si="2"/>
        <v>8</v>
      </c>
      <c r="L101" s="86">
        <v>7</v>
      </c>
      <c r="M101" s="86">
        <v>1</v>
      </c>
      <c r="N101" s="86">
        <v>0</v>
      </c>
      <c r="O101" s="87">
        <v>28227.42</v>
      </c>
      <c r="P101" s="27"/>
    </row>
    <row r="102" spans="1:16" x14ac:dyDescent="0.35">
      <c r="A102" s="89" t="s">
        <v>102</v>
      </c>
      <c r="B102" s="100">
        <v>9009343300</v>
      </c>
      <c r="C102" s="89" t="s">
        <v>50</v>
      </c>
      <c r="D102" s="45">
        <v>98298.111550000001</v>
      </c>
      <c r="E102" s="45">
        <v>210587.66</v>
      </c>
      <c r="F102" s="76">
        <f>Table323[[#This Row],[Single Family]]+Table323[[#This Row],[2-4 Units]]+Table323[[#This Row],[&gt;4 Units]]</f>
        <v>40</v>
      </c>
      <c r="G102" s="86">
        <v>40</v>
      </c>
      <c r="H102" s="86">
        <v>0</v>
      </c>
      <c r="I102" s="86">
        <v>0</v>
      </c>
      <c r="J102" s="87">
        <v>92677.24</v>
      </c>
      <c r="K102" s="46">
        <f t="shared" si="2"/>
        <v>7</v>
      </c>
      <c r="L102" s="86">
        <v>7</v>
      </c>
      <c r="M102" s="86">
        <v>0</v>
      </c>
      <c r="N102" s="86">
        <v>0</v>
      </c>
      <c r="O102" s="87">
        <v>88379.24</v>
      </c>
      <c r="P102" s="27"/>
    </row>
    <row r="103" spans="1:16" x14ac:dyDescent="0.35">
      <c r="A103" s="89" t="s">
        <v>102</v>
      </c>
      <c r="B103" s="100">
        <v>9009343400</v>
      </c>
      <c r="C103" s="89" t="s">
        <v>50</v>
      </c>
      <c r="D103" s="45">
        <v>235503.31693</v>
      </c>
      <c r="E103" s="45">
        <v>506243.65</v>
      </c>
      <c r="F103" s="76">
        <f>Table323[[#This Row],[Single Family]]+Table323[[#This Row],[2-4 Units]]+Table323[[#This Row],[&gt;4 Units]]</f>
        <v>41</v>
      </c>
      <c r="G103" s="86">
        <v>41</v>
      </c>
      <c r="H103" s="86">
        <v>0</v>
      </c>
      <c r="I103" s="86">
        <v>0</v>
      </c>
      <c r="J103" s="87">
        <v>104418.79</v>
      </c>
      <c r="K103" s="46">
        <f t="shared" si="2"/>
        <v>13</v>
      </c>
      <c r="L103" s="86">
        <v>13</v>
      </c>
      <c r="M103" s="86">
        <v>0</v>
      </c>
      <c r="N103" s="86">
        <v>0</v>
      </c>
      <c r="O103" s="87">
        <v>98626.85</v>
      </c>
      <c r="P103" s="27"/>
    </row>
    <row r="104" spans="1:16" x14ac:dyDescent="0.35">
      <c r="A104" s="89" t="s">
        <v>102</v>
      </c>
      <c r="B104" s="100">
        <v>9009347100</v>
      </c>
      <c r="C104" s="89" t="s">
        <v>50</v>
      </c>
      <c r="D104" s="45">
        <v>111.0403</v>
      </c>
      <c r="E104" s="45">
        <v>0</v>
      </c>
      <c r="F104" s="76">
        <f>Table323[[#This Row],[Single Family]]+Table323[[#This Row],[2-4 Units]]+Table323[[#This Row],[&gt;4 Units]]</f>
        <v>0</v>
      </c>
      <c r="G104" s="86">
        <v>0</v>
      </c>
      <c r="H104" s="86">
        <v>0</v>
      </c>
      <c r="I104" s="86">
        <v>0</v>
      </c>
      <c r="J104" s="87">
        <v>0</v>
      </c>
      <c r="K104" s="46">
        <f t="shared" si="2"/>
        <v>0</v>
      </c>
      <c r="L104" s="86">
        <v>0</v>
      </c>
      <c r="M104" s="86">
        <v>0</v>
      </c>
      <c r="N104" s="86">
        <v>0</v>
      </c>
      <c r="O104" s="87">
        <v>0</v>
      </c>
      <c r="P104" s="27"/>
    </row>
    <row r="105" spans="1:16" x14ac:dyDescent="0.35">
      <c r="A105" s="89" t="s">
        <v>103</v>
      </c>
      <c r="B105" s="100">
        <v>9007600100</v>
      </c>
      <c r="C105" s="89" t="s">
        <v>50</v>
      </c>
      <c r="D105" s="45">
        <v>87747.163050000003</v>
      </c>
      <c r="E105" s="45">
        <v>127475.14</v>
      </c>
      <c r="F105" s="76">
        <f>Table323[[#This Row],[Single Family]]+Table323[[#This Row],[2-4 Units]]+Table323[[#This Row],[&gt;4 Units]]</f>
        <v>27</v>
      </c>
      <c r="G105" s="86">
        <v>26</v>
      </c>
      <c r="H105" s="86">
        <v>1</v>
      </c>
      <c r="I105" s="86">
        <v>0</v>
      </c>
      <c r="J105" s="87">
        <v>61394.42</v>
      </c>
      <c r="K105" s="46">
        <f t="shared" si="2"/>
        <v>4</v>
      </c>
      <c r="L105" s="86">
        <v>4</v>
      </c>
      <c r="M105" s="86">
        <v>0</v>
      </c>
      <c r="N105" s="86">
        <v>0</v>
      </c>
      <c r="O105" s="87">
        <v>9607.7199999999993</v>
      </c>
      <c r="P105" s="27"/>
    </row>
    <row r="106" spans="1:16" x14ac:dyDescent="0.35">
      <c r="A106" s="89" t="s">
        <v>104</v>
      </c>
      <c r="B106" s="100">
        <v>9007610100</v>
      </c>
      <c r="C106" s="89" t="s">
        <v>50</v>
      </c>
      <c r="D106" s="45">
        <v>35033.011129999999</v>
      </c>
      <c r="E106" s="45">
        <v>55218.75</v>
      </c>
      <c r="F106" s="76">
        <f>Table323[[#This Row],[Single Family]]+Table323[[#This Row],[2-4 Units]]+Table323[[#This Row],[&gt;4 Units]]</f>
        <v>30</v>
      </c>
      <c r="G106" s="86">
        <v>29</v>
      </c>
      <c r="H106" s="86">
        <v>1</v>
      </c>
      <c r="I106" s="86">
        <v>0</v>
      </c>
      <c r="J106" s="87">
        <v>68850.69</v>
      </c>
      <c r="K106" s="46">
        <f t="shared" si="2"/>
        <v>3</v>
      </c>
      <c r="L106" s="86">
        <v>3</v>
      </c>
      <c r="M106" s="86">
        <v>0</v>
      </c>
      <c r="N106" s="86">
        <v>0</v>
      </c>
      <c r="O106" s="87">
        <v>3521.32</v>
      </c>
      <c r="P106" s="27"/>
    </row>
    <row r="107" spans="1:16" x14ac:dyDescent="0.35">
      <c r="A107" s="89" t="s">
        <v>104</v>
      </c>
      <c r="B107" s="100">
        <v>9007610200</v>
      </c>
      <c r="C107" s="89" t="s">
        <v>50</v>
      </c>
      <c r="D107" s="45">
        <v>132272.80330999999</v>
      </c>
      <c r="E107" s="45">
        <v>137668.76999999999</v>
      </c>
      <c r="F107" s="76">
        <f>Table323[[#This Row],[Single Family]]+Table323[[#This Row],[2-4 Units]]+Table323[[#This Row],[&gt;4 Units]]</f>
        <v>25</v>
      </c>
      <c r="G107" s="86">
        <v>25</v>
      </c>
      <c r="H107" s="86">
        <v>0</v>
      </c>
      <c r="I107" s="86">
        <v>0</v>
      </c>
      <c r="J107" s="87">
        <v>45091</v>
      </c>
      <c r="K107" s="46">
        <f t="shared" si="2"/>
        <v>1</v>
      </c>
      <c r="L107" s="86">
        <v>0</v>
      </c>
      <c r="M107" s="86">
        <v>1</v>
      </c>
      <c r="N107" s="86">
        <v>0</v>
      </c>
      <c r="O107" s="87">
        <v>444.53</v>
      </c>
      <c r="P107" s="27"/>
    </row>
    <row r="108" spans="1:16" x14ac:dyDescent="0.35">
      <c r="A108" s="89" t="s">
        <v>104</v>
      </c>
      <c r="B108" s="100">
        <v>9007610300</v>
      </c>
      <c r="C108" s="89" t="s">
        <v>50</v>
      </c>
      <c r="D108" s="45">
        <v>59391.777740000005</v>
      </c>
      <c r="E108" s="45">
        <v>94362.23</v>
      </c>
      <c r="F108" s="76">
        <f>Table323[[#This Row],[Single Family]]+Table323[[#This Row],[2-4 Units]]+Table323[[#This Row],[&gt;4 Units]]</f>
        <v>27</v>
      </c>
      <c r="G108" s="86">
        <v>27</v>
      </c>
      <c r="H108" s="86">
        <v>0</v>
      </c>
      <c r="I108" s="86">
        <v>0</v>
      </c>
      <c r="J108" s="87">
        <v>63735.18</v>
      </c>
      <c r="K108" s="46">
        <f t="shared" si="2"/>
        <v>5</v>
      </c>
      <c r="L108" s="86">
        <v>5</v>
      </c>
      <c r="M108" s="86">
        <v>0</v>
      </c>
      <c r="N108" s="86">
        <v>0</v>
      </c>
      <c r="O108" s="87">
        <v>21211.48</v>
      </c>
      <c r="P108" s="27"/>
    </row>
    <row r="109" spans="1:16" x14ac:dyDescent="0.35">
      <c r="A109" s="89" t="s">
        <v>104</v>
      </c>
      <c r="B109" s="100">
        <v>9007610400</v>
      </c>
      <c r="C109" s="89" t="s">
        <v>50</v>
      </c>
      <c r="D109" s="45">
        <v>48376.332999999999</v>
      </c>
      <c r="E109" s="45">
        <v>125374.72</v>
      </c>
      <c r="F109" s="76">
        <f>Table323[[#This Row],[Single Family]]+Table323[[#This Row],[2-4 Units]]+Table323[[#This Row],[&gt;4 Units]]</f>
        <v>19</v>
      </c>
      <c r="G109" s="86">
        <v>19</v>
      </c>
      <c r="H109" s="86">
        <v>0</v>
      </c>
      <c r="I109" s="86">
        <v>0</v>
      </c>
      <c r="J109" s="87">
        <v>53982.19</v>
      </c>
      <c r="K109" s="46">
        <f t="shared" si="2"/>
        <v>2</v>
      </c>
      <c r="L109" s="86">
        <v>2</v>
      </c>
      <c r="M109" s="86">
        <v>0</v>
      </c>
      <c r="N109" s="86">
        <v>0</v>
      </c>
      <c r="O109" s="87">
        <v>44887.58</v>
      </c>
      <c r="P109" s="27"/>
    </row>
    <row r="110" spans="1:16" x14ac:dyDescent="0.35">
      <c r="A110" s="89" t="s">
        <v>105</v>
      </c>
      <c r="B110" s="100">
        <v>9007550201</v>
      </c>
      <c r="C110" s="89" t="s">
        <v>50</v>
      </c>
      <c r="D110" s="45">
        <v>147.5308</v>
      </c>
      <c r="E110" s="45">
        <v>118126.22</v>
      </c>
      <c r="F110" s="76">
        <f>Table323[[#This Row],[Single Family]]+Table323[[#This Row],[2-4 Units]]+Table323[[#This Row],[&gt;4 Units]]</f>
        <v>0</v>
      </c>
      <c r="G110" s="86">
        <v>0</v>
      </c>
      <c r="H110" s="86">
        <v>0</v>
      </c>
      <c r="I110" s="86">
        <v>0</v>
      </c>
      <c r="J110" s="87">
        <v>0</v>
      </c>
      <c r="K110" s="46">
        <f t="shared" si="2"/>
        <v>0</v>
      </c>
      <c r="L110" s="86">
        <v>0</v>
      </c>
      <c r="M110" s="86">
        <v>0</v>
      </c>
      <c r="N110" s="86">
        <v>0</v>
      </c>
      <c r="O110" s="87">
        <v>0</v>
      </c>
      <c r="P110" s="27"/>
    </row>
    <row r="111" spans="1:16" x14ac:dyDescent="0.35">
      <c r="A111" s="89" t="s">
        <v>105</v>
      </c>
      <c r="B111" s="100">
        <v>9007595101</v>
      </c>
      <c r="C111" s="89" t="s">
        <v>50</v>
      </c>
      <c r="D111" s="45">
        <v>1007.6996</v>
      </c>
      <c r="E111" s="45">
        <v>1250</v>
      </c>
      <c r="F111" s="76">
        <f>Table323[[#This Row],[Single Family]]+Table323[[#This Row],[2-4 Units]]+Table323[[#This Row],[&gt;4 Units]]</f>
        <v>0</v>
      </c>
      <c r="G111" s="86">
        <v>0</v>
      </c>
      <c r="H111" s="86">
        <v>0</v>
      </c>
      <c r="I111" s="86">
        <v>0</v>
      </c>
      <c r="J111" s="87">
        <v>0</v>
      </c>
      <c r="K111" s="46">
        <f t="shared" si="2"/>
        <v>0</v>
      </c>
      <c r="L111" s="86">
        <v>0</v>
      </c>
      <c r="M111" s="86">
        <v>0</v>
      </c>
      <c r="N111" s="86">
        <v>0</v>
      </c>
      <c r="O111" s="87">
        <v>0</v>
      </c>
      <c r="P111" s="27"/>
    </row>
    <row r="112" spans="1:16" x14ac:dyDescent="0.35">
      <c r="A112" s="89" t="s">
        <v>105</v>
      </c>
      <c r="B112" s="100">
        <v>9011714101</v>
      </c>
      <c r="C112" s="89" t="s">
        <v>50</v>
      </c>
      <c r="D112" s="45">
        <v>121501.08437</v>
      </c>
      <c r="E112" s="45">
        <v>195656.5</v>
      </c>
      <c r="F112" s="76">
        <f>Table323[[#This Row],[Single Family]]+Table323[[#This Row],[2-4 Units]]+Table323[[#This Row],[&gt;4 Units]]</f>
        <v>24</v>
      </c>
      <c r="G112" s="86">
        <v>24</v>
      </c>
      <c r="H112" s="86">
        <v>0</v>
      </c>
      <c r="I112" s="86">
        <v>0</v>
      </c>
      <c r="J112" s="87">
        <v>55923.06</v>
      </c>
      <c r="K112" s="46">
        <f t="shared" si="2"/>
        <v>7</v>
      </c>
      <c r="L112" s="86">
        <v>5</v>
      </c>
      <c r="M112" s="86">
        <v>2</v>
      </c>
      <c r="N112" s="86">
        <v>0</v>
      </c>
      <c r="O112" s="87">
        <v>42109.18</v>
      </c>
      <c r="P112" s="27"/>
    </row>
    <row r="113" spans="1:16" x14ac:dyDescent="0.35">
      <c r="A113" s="89" t="s">
        <v>105</v>
      </c>
      <c r="B113" s="100">
        <v>9011714103</v>
      </c>
      <c r="C113" s="89" t="s">
        <v>50</v>
      </c>
      <c r="D113" s="45">
        <v>98554.398880000008</v>
      </c>
      <c r="E113" s="45">
        <v>133249.92000000001</v>
      </c>
      <c r="F113" s="76">
        <f>Table323[[#This Row],[Single Family]]+Table323[[#This Row],[2-4 Units]]+Table323[[#This Row],[&gt;4 Units]]</f>
        <v>52</v>
      </c>
      <c r="G113" s="86">
        <v>50</v>
      </c>
      <c r="H113" s="86">
        <v>2</v>
      </c>
      <c r="I113" s="86">
        <v>0</v>
      </c>
      <c r="J113" s="87">
        <v>86599.71</v>
      </c>
      <c r="K113" s="46">
        <f t="shared" si="2"/>
        <v>6</v>
      </c>
      <c r="L113" s="86">
        <v>5</v>
      </c>
      <c r="M113" s="86">
        <v>1</v>
      </c>
      <c r="N113" s="86">
        <v>0</v>
      </c>
      <c r="O113" s="87">
        <v>11240.91</v>
      </c>
      <c r="P113" s="27"/>
    </row>
    <row r="114" spans="1:16" x14ac:dyDescent="0.35">
      <c r="A114" s="89" t="s">
        <v>105</v>
      </c>
      <c r="B114" s="100">
        <v>9011714104</v>
      </c>
      <c r="C114" s="89" t="s">
        <v>50</v>
      </c>
      <c r="D114" s="45">
        <v>74059.181649999999</v>
      </c>
      <c r="E114" s="45">
        <v>94090.33</v>
      </c>
      <c r="F114" s="76">
        <f>Table323[[#This Row],[Single Family]]+Table323[[#This Row],[2-4 Units]]+Table323[[#This Row],[&gt;4 Units]]</f>
        <v>74</v>
      </c>
      <c r="G114" s="86">
        <v>60</v>
      </c>
      <c r="H114" s="86">
        <v>0</v>
      </c>
      <c r="I114" s="86">
        <v>14</v>
      </c>
      <c r="J114" s="87">
        <v>94111.6</v>
      </c>
      <c r="K114" s="46">
        <f t="shared" si="2"/>
        <v>21</v>
      </c>
      <c r="L114" s="86">
        <v>12</v>
      </c>
      <c r="M114" s="86">
        <v>3</v>
      </c>
      <c r="N114" s="86">
        <v>6</v>
      </c>
      <c r="O114" s="87">
        <v>62621.81</v>
      </c>
      <c r="P114" s="27"/>
    </row>
    <row r="115" spans="1:16" x14ac:dyDescent="0.35">
      <c r="A115" s="89" t="s">
        <v>105</v>
      </c>
      <c r="B115" s="100">
        <v>9011715100</v>
      </c>
      <c r="C115" s="89" t="s">
        <v>50</v>
      </c>
      <c r="D115" s="45">
        <v>275.27670000000001</v>
      </c>
      <c r="E115" s="45">
        <v>0</v>
      </c>
      <c r="F115" s="76">
        <f>Table323[[#This Row],[Single Family]]+Table323[[#This Row],[2-4 Units]]+Table323[[#This Row],[&gt;4 Units]]</f>
        <v>0</v>
      </c>
      <c r="G115" s="86">
        <v>0</v>
      </c>
      <c r="H115" s="86">
        <v>0</v>
      </c>
      <c r="I115" s="86">
        <v>0</v>
      </c>
      <c r="J115" s="87">
        <v>0</v>
      </c>
      <c r="K115" s="46">
        <f t="shared" si="2"/>
        <v>0</v>
      </c>
      <c r="L115" s="86">
        <v>0</v>
      </c>
      <c r="M115" s="86">
        <v>0</v>
      </c>
      <c r="N115" s="86">
        <v>0</v>
      </c>
      <c r="O115" s="87">
        <v>0</v>
      </c>
      <c r="P115" s="27"/>
    </row>
    <row r="116" spans="1:16" x14ac:dyDescent="0.35">
      <c r="A116" s="89" t="s">
        <v>106</v>
      </c>
      <c r="B116" s="100">
        <v>9005293100</v>
      </c>
      <c r="C116" s="89" t="s">
        <v>50</v>
      </c>
      <c r="D116" s="45">
        <v>31662.693429999999</v>
      </c>
      <c r="E116" s="45">
        <v>95634.83</v>
      </c>
      <c r="F116" s="76">
        <f>Table323[[#This Row],[Single Family]]+Table323[[#This Row],[2-4 Units]]+Table323[[#This Row],[&gt;4 Units]]</f>
        <v>14</v>
      </c>
      <c r="G116" s="86">
        <v>14</v>
      </c>
      <c r="H116" s="86">
        <v>0</v>
      </c>
      <c r="I116" s="86">
        <v>0</v>
      </c>
      <c r="J116" s="87">
        <v>30454.71</v>
      </c>
      <c r="K116" s="46">
        <f t="shared" si="2"/>
        <v>5</v>
      </c>
      <c r="L116" s="86">
        <v>3</v>
      </c>
      <c r="M116" s="86">
        <v>2</v>
      </c>
      <c r="N116" s="86">
        <v>0</v>
      </c>
      <c r="O116" s="87">
        <v>50039.12</v>
      </c>
      <c r="P116" s="27"/>
    </row>
    <row r="117" spans="1:16" x14ac:dyDescent="0.35">
      <c r="A117" s="89" t="s">
        <v>106</v>
      </c>
      <c r="B117" s="100">
        <v>9005320100</v>
      </c>
      <c r="C117" s="89" t="s">
        <v>50</v>
      </c>
      <c r="D117" s="45">
        <v>221.1902</v>
      </c>
      <c r="E117" s="45">
        <v>1099.42</v>
      </c>
      <c r="F117" s="76">
        <f>Table323[[#This Row],[Single Family]]+Table323[[#This Row],[2-4 Units]]+Table323[[#This Row],[&gt;4 Units]]</f>
        <v>1</v>
      </c>
      <c r="G117" s="86">
        <v>1</v>
      </c>
      <c r="H117" s="86">
        <v>0</v>
      </c>
      <c r="I117" s="86">
        <v>0</v>
      </c>
      <c r="J117" s="87">
        <v>1099.42</v>
      </c>
      <c r="K117" s="76">
        <f>L117+M117+N117</f>
        <v>0</v>
      </c>
      <c r="L117" s="86">
        <v>0</v>
      </c>
      <c r="M117" s="86">
        <v>0</v>
      </c>
      <c r="N117" s="86">
        <v>0</v>
      </c>
      <c r="O117" s="87">
        <v>0</v>
      </c>
      <c r="P117" s="27"/>
    </row>
    <row r="118" spans="1:16" x14ac:dyDescent="0.35">
      <c r="A118" s="89" t="s">
        <v>107</v>
      </c>
      <c r="B118" s="100">
        <v>9013850200</v>
      </c>
      <c r="C118" s="89" t="s">
        <v>50</v>
      </c>
      <c r="D118" s="45">
        <v>405.3175</v>
      </c>
      <c r="E118" s="45">
        <v>11553.17</v>
      </c>
      <c r="F118" s="76">
        <f>Table323[[#This Row],[Single Family]]+Table323[[#This Row],[2-4 Units]]+Table323[[#This Row],[&gt;4 Units]]</f>
        <v>0</v>
      </c>
      <c r="G118" s="86">
        <v>0</v>
      </c>
      <c r="H118" s="86">
        <v>0</v>
      </c>
      <c r="I118" s="86">
        <v>0</v>
      </c>
      <c r="J118" s="87">
        <v>0</v>
      </c>
      <c r="K118" s="46">
        <f t="shared" si="2"/>
        <v>0</v>
      </c>
      <c r="L118" s="86">
        <v>0</v>
      </c>
      <c r="M118" s="86">
        <v>0</v>
      </c>
      <c r="N118" s="86">
        <v>0</v>
      </c>
      <c r="O118" s="87">
        <v>0</v>
      </c>
      <c r="P118" s="27"/>
    </row>
    <row r="119" spans="1:16" x14ac:dyDescent="0.35">
      <c r="A119" s="89" t="s">
        <v>107</v>
      </c>
      <c r="B119" s="100">
        <v>9013860100</v>
      </c>
      <c r="C119" s="89" t="s">
        <v>50</v>
      </c>
      <c r="D119" s="45">
        <v>109621.85093000002</v>
      </c>
      <c r="E119" s="45">
        <v>124086.19</v>
      </c>
      <c r="F119" s="76">
        <f>Table323[[#This Row],[Single Family]]+Table323[[#This Row],[2-4 Units]]+Table323[[#This Row],[&gt;4 Units]]</f>
        <v>47</v>
      </c>
      <c r="G119" s="86">
        <v>47</v>
      </c>
      <c r="H119" s="86">
        <v>0</v>
      </c>
      <c r="I119" s="86">
        <v>0</v>
      </c>
      <c r="J119" s="87">
        <v>76766.11</v>
      </c>
      <c r="K119" s="46">
        <f t="shared" si="2"/>
        <v>7</v>
      </c>
      <c r="L119" s="86">
        <v>7</v>
      </c>
      <c r="M119" s="86">
        <v>0</v>
      </c>
      <c r="N119" s="86">
        <v>0</v>
      </c>
      <c r="O119" s="87">
        <v>8376.77</v>
      </c>
      <c r="P119" s="27"/>
    </row>
    <row r="120" spans="1:16" x14ac:dyDescent="0.35">
      <c r="A120" s="89" t="s">
        <v>108</v>
      </c>
      <c r="B120" s="100">
        <v>9005263200</v>
      </c>
      <c r="C120" s="89" t="s">
        <v>50</v>
      </c>
      <c r="D120" s="45">
        <v>45194.979909999995</v>
      </c>
      <c r="E120" s="45">
        <v>91883.55</v>
      </c>
      <c r="F120" s="76">
        <f>Table323[[#This Row],[Single Family]]+Table323[[#This Row],[2-4 Units]]+Table323[[#This Row],[&gt;4 Units]]</f>
        <v>21</v>
      </c>
      <c r="G120" s="86">
        <v>20</v>
      </c>
      <c r="H120" s="86">
        <v>1</v>
      </c>
      <c r="I120" s="86">
        <v>0</v>
      </c>
      <c r="J120" s="87">
        <v>23037.97</v>
      </c>
      <c r="K120" s="46">
        <f t="shared" si="2"/>
        <v>3</v>
      </c>
      <c r="L120" s="86">
        <v>3</v>
      </c>
      <c r="M120" s="86">
        <v>0</v>
      </c>
      <c r="N120" s="86">
        <v>0</v>
      </c>
      <c r="O120" s="87">
        <v>16353.81</v>
      </c>
      <c r="P120" s="27"/>
    </row>
    <row r="121" spans="1:16" x14ac:dyDescent="0.35">
      <c r="A121" s="89" t="s">
        <v>109</v>
      </c>
      <c r="B121" s="100">
        <v>9013850100</v>
      </c>
      <c r="C121" s="89" t="s">
        <v>50</v>
      </c>
      <c r="D121" s="45">
        <v>83275.148659999992</v>
      </c>
      <c r="E121" s="45">
        <v>164247.18</v>
      </c>
      <c r="F121" s="76">
        <f>Table323[[#This Row],[Single Family]]+Table323[[#This Row],[2-4 Units]]+Table323[[#This Row],[&gt;4 Units]]</f>
        <v>36</v>
      </c>
      <c r="G121" s="86">
        <v>36</v>
      </c>
      <c r="H121" s="86">
        <v>0</v>
      </c>
      <c r="I121" s="86">
        <v>0</v>
      </c>
      <c r="J121" s="87">
        <v>82386.94</v>
      </c>
      <c r="K121" s="46">
        <f t="shared" si="2"/>
        <v>5</v>
      </c>
      <c r="L121" s="86">
        <v>5</v>
      </c>
      <c r="M121" s="86">
        <v>0</v>
      </c>
      <c r="N121" s="86">
        <v>0</v>
      </c>
      <c r="O121" s="87">
        <v>19446.02</v>
      </c>
      <c r="P121" s="27"/>
    </row>
    <row r="122" spans="1:16" x14ac:dyDescent="0.35">
      <c r="A122" s="89" t="s">
        <v>109</v>
      </c>
      <c r="B122" s="100">
        <v>9013850200</v>
      </c>
      <c r="C122" s="89" t="s">
        <v>50</v>
      </c>
      <c r="D122" s="45">
        <v>156161.80124</v>
      </c>
      <c r="E122" s="45">
        <v>228837.11</v>
      </c>
      <c r="F122" s="76">
        <f>Table323[[#This Row],[Single Family]]+Table323[[#This Row],[2-4 Units]]+Table323[[#This Row],[&gt;4 Units]]</f>
        <v>50</v>
      </c>
      <c r="G122" s="86">
        <v>50</v>
      </c>
      <c r="H122" s="86">
        <v>0</v>
      </c>
      <c r="I122" s="86">
        <v>0</v>
      </c>
      <c r="J122" s="87">
        <v>98925.16</v>
      </c>
      <c r="K122" s="46">
        <f t="shared" si="2"/>
        <v>11</v>
      </c>
      <c r="L122" s="86">
        <v>11</v>
      </c>
      <c r="M122" s="86">
        <v>0</v>
      </c>
      <c r="N122" s="86">
        <v>0</v>
      </c>
      <c r="O122" s="87">
        <v>87262.8</v>
      </c>
      <c r="P122" s="27"/>
    </row>
    <row r="123" spans="1:16" x14ac:dyDescent="0.35">
      <c r="A123" s="89" t="s">
        <v>110</v>
      </c>
      <c r="B123" s="100">
        <v>9007541200</v>
      </c>
      <c r="C123" s="89" t="s">
        <v>50</v>
      </c>
      <c r="D123" s="45">
        <v>768.447</v>
      </c>
      <c r="E123" s="45">
        <v>51873.25</v>
      </c>
      <c r="F123" s="76">
        <f>Table323[[#This Row],[Single Family]]+Table323[[#This Row],[2-4 Units]]+Table323[[#This Row],[&gt;4 Units]]</f>
        <v>0</v>
      </c>
      <c r="G123" s="86">
        <v>0</v>
      </c>
      <c r="H123" s="86">
        <v>0</v>
      </c>
      <c r="I123" s="86">
        <v>0</v>
      </c>
      <c r="J123" s="87">
        <v>0</v>
      </c>
      <c r="K123" s="46">
        <f t="shared" si="2"/>
        <v>0</v>
      </c>
      <c r="L123" s="86">
        <v>0</v>
      </c>
      <c r="M123" s="86">
        <v>0</v>
      </c>
      <c r="N123" s="86">
        <v>0</v>
      </c>
      <c r="O123" s="87">
        <v>0</v>
      </c>
      <c r="P123" s="27"/>
    </row>
    <row r="124" spans="1:16" x14ac:dyDescent="0.35">
      <c r="A124" s="89" t="s">
        <v>110</v>
      </c>
      <c r="B124" s="100">
        <v>9007570100</v>
      </c>
      <c r="C124" s="89" t="s">
        <v>50</v>
      </c>
      <c r="D124" s="45">
        <v>147600.80929</v>
      </c>
      <c r="E124" s="45">
        <v>84490.46</v>
      </c>
      <c r="F124" s="76">
        <f>Table323[[#This Row],[Single Family]]+Table323[[#This Row],[2-4 Units]]+Table323[[#This Row],[&gt;4 Units]]</f>
        <v>14</v>
      </c>
      <c r="G124" s="86">
        <v>11</v>
      </c>
      <c r="H124" s="86">
        <v>3</v>
      </c>
      <c r="I124" s="86">
        <v>0</v>
      </c>
      <c r="J124" s="87">
        <v>9243.73</v>
      </c>
      <c r="K124" s="46">
        <f t="shared" si="2"/>
        <v>4</v>
      </c>
      <c r="L124" s="86">
        <v>2</v>
      </c>
      <c r="M124" s="86">
        <v>2</v>
      </c>
      <c r="N124" s="86">
        <v>0</v>
      </c>
      <c r="O124" s="87">
        <v>6676.13</v>
      </c>
      <c r="P124" s="27"/>
    </row>
    <row r="125" spans="1:16" x14ac:dyDescent="0.35">
      <c r="A125" s="89" t="s">
        <v>110</v>
      </c>
      <c r="B125" s="100">
        <v>9007570200</v>
      </c>
      <c r="C125" s="89" t="s">
        <v>50</v>
      </c>
      <c r="D125" s="45">
        <v>55687.837759999995</v>
      </c>
      <c r="E125" s="45">
        <v>48069.41</v>
      </c>
      <c r="F125" s="76">
        <f>Table323[[#This Row],[Single Family]]+Table323[[#This Row],[2-4 Units]]+Table323[[#This Row],[&gt;4 Units]]</f>
        <v>19</v>
      </c>
      <c r="G125" s="86">
        <v>19</v>
      </c>
      <c r="H125" s="86">
        <v>0</v>
      </c>
      <c r="I125" s="86">
        <v>0</v>
      </c>
      <c r="J125" s="87">
        <v>36061.480000000003</v>
      </c>
      <c r="K125" s="46">
        <f t="shared" si="2"/>
        <v>2</v>
      </c>
      <c r="L125" s="86">
        <v>1</v>
      </c>
      <c r="M125" s="86">
        <v>1</v>
      </c>
      <c r="N125" s="86">
        <v>0</v>
      </c>
      <c r="O125" s="87">
        <v>1876.03</v>
      </c>
      <c r="P125" s="27"/>
    </row>
    <row r="126" spans="1:16" x14ac:dyDescent="0.35">
      <c r="A126" s="89" t="s">
        <v>110</v>
      </c>
      <c r="B126" s="100">
        <v>9007570300</v>
      </c>
      <c r="C126" s="89" t="s">
        <v>50</v>
      </c>
      <c r="D126" s="45">
        <v>74465.900999999998</v>
      </c>
      <c r="E126" s="45">
        <v>100321.36</v>
      </c>
      <c r="F126" s="76">
        <f>Table323[[#This Row],[Single Family]]+Table323[[#This Row],[2-4 Units]]+Table323[[#This Row],[&gt;4 Units]]</f>
        <v>46</v>
      </c>
      <c r="G126" s="86">
        <v>44</v>
      </c>
      <c r="H126" s="86">
        <v>2</v>
      </c>
      <c r="I126" s="86">
        <v>0</v>
      </c>
      <c r="J126" s="87">
        <v>87667.89</v>
      </c>
      <c r="K126" s="46">
        <f t="shared" si="2"/>
        <v>10</v>
      </c>
      <c r="L126" s="86">
        <v>9</v>
      </c>
      <c r="M126" s="86">
        <v>1</v>
      </c>
      <c r="N126" s="86">
        <v>0</v>
      </c>
      <c r="O126" s="87">
        <v>31209.16</v>
      </c>
      <c r="P126" s="27"/>
    </row>
    <row r="127" spans="1:16" x14ac:dyDescent="0.35">
      <c r="A127" s="89" t="s">
        <v>111</v>
      </c>
      <c r="B127" s="100">
        <v>9001200301</v>
      </c>
      <c r="C127" s="89" t="s">
        <v>50</v>
      </c>
      <c r="D127" s="45">
        <v>115.1054</v>
      </c>
      <c r="E127" s="45">
        <v>84987.870000000097</v>
      </c>
      <c r="F127" s="76">
        <f>Table323[[#This Row],[Single Family]]+Table323[[#This Row],[2-4 Units]]+Table323[[#This Row],[&gt;4 Units]]</f>
        <v>1</v>
      </c>
      <c r="G127" s="86">
        <v>1</v>
      </c>
      <c r="H127" s="86">
        <v>0</v>
      </c>
      <c r="I127" s="86">
        <v>0</v>
      </c>
      <c r="J127" s="87">
        <v>1196.6099999999999</v>
      </c>
      <c r="K127" s="46">
        <f t="shared" si="2"/>
        <v>0</v>
      </c>
      <c r="L127" s="86">
        <v>0</v>
      </c>
      <c r="M127" s="86">
        <v>0</v>
      </c>
      <c r="N127" s="86">
        <v>0</v>
      </c>
      <c r="O127" s="87">
        <v>0</v>
      </c>
      <c r="P127" s="27"/>
    </row>
    <row r="128" spans="1:16" x14ac:dyDescent="0.35">
      <c r="A128" s="89" t="s">
        <v>111</v>
      </c>
      <c r="B128" s="100">
        <v>9001210100</v>
      </c>
      <c r="C128" s="89" t="s">
        <v>50</v>
      </c>
      <c r="D128" s="45">
        <v>73105.012050000005</v>
      </c>
      <c r="E128" s="45">
        <v>7188.83</v>
      </c>
      <c r="F128" s="76">
        <f>Table323[[#This Row],[Single Family]]+Table323[[#This Row],[2-4 Units]]+Table323[[#This Row],[&gt;4 Units]]</f>
        <v>1</v>
      </c>
      <c r="G128" s="86">
        <v>1</v>
      </c>
      <c r="H128" s="86">
        <v>0</v>
      </c>
      <c r="I128" s="86">
        <v>0</v>
      </c>
      <c r="J128" s="87">
        <v>63.05</v>
      </c>
      <c r="K128" s="46">
        <f t="shared" si="2"/>
        <v>5</v>
      </c>
      <c r="L128" s="86">
        <v>0</v>
      </c>
      <c r="M128" s="86">
        <v>5</v>
      </c>
      <c r="N128" s="86">
        <v>0</v>
      </c>
      <c r="O128" s="87">
        <v>6750.78</v>
      </c>
      <c r="P128" s="27"/>
    </row>
    <row r="129" spans="1:17" x14ac:dyDescent="0.35">
      <c r="A129" s="89" t="s">
        <v>111</v>
      </c>
      <c r="B129" s="100">
        <v>9001210200</v>
      </c>
      <c r="C129" s="89" t="s">
        <v>50</v>
      </c>
      <c r="D129" s="45">
        <v>56570.017459999995</v>
      </c>
      <c r="E129" s="45">
        <v>4316.3999999999996</v>
      </c>
      <c r="F129" s="76">
        <f>Table323[[#This Row],[Single Family]]+Table323[[#This Row],[2-4 Units]]+Table323[[#This Row],[&gt;4 Units]]</f>
        <v>5</v>
      </c>
      <c r="G129" s="86">
        <v>2</v>
      </c>
      <c r="H129" s="86">
        <v>3</v>
      </c>
      <c r="I129" s="86">
        <v>0</v>
      </c>
      <c r="J129" s="87">
        <v>1223.02</v>
      </c>
      <c r="K129" s="46">
        <f t="shared" si="2"/>
        <v>1</v>
      </c>
      <c r="L129" s="86">
        <v>0</v>
      </c>
      <c r="M129" s="86">
        <v>1</v>
      </c>
      <c r="N129" s="86">
        <v>0</v>
      </c>
      <c r="O129" s="87">
        <v>45.43</v>
      </c>
      <c r="P129" s="27"/>
      <c r="Q129" s="27"/>
    </row>
    <row r="130" spans="1:17" x14ac:dyDescent="0.35">
      <c r="A130" s="89" t="s">
        <v>111</v>
      </c>
      <c r="B130" s="100">
        <v>9001210300</v>
      </c>
      <c r="C130" s="89" t="s">
        <v>50</v>
      </c>
      <c r="D130" s="45">
        <v>57524.027000000002</v>
      </c>
      <c r="E130" s="45">
        <v>44031.66</v>
      </c>
      <c r="F130" s="76">
        <f>Table323[[#This Row],[Single Family]]+Table323[[#This Row],[2-4 Units]]+Table323[[#This Row],[&gt;4 Units]]</f>
        <v>8</v>
      </c>
      <c r="G130" s="86">
        <v>8</v>
      </c>
      <c r="H130" s="86">
        <v>0</v>
      </c>
      <c r="I130" s="86">
        <v>0</v>
      </c>
      <c r="J130" s="87">
        <v>10679.15</v>
      </c>
      <c r="K130" s="46">
        <f t="shared" si="2"/>
        <v>4</v>
      </c>
      <c r="L130" s="86">
        <v>4</v>
      </c>
      <c r="M130" s="86">
        <v>0</v>
      </c>
      <c r="N130" s="86">
        <v>0</v>
      </c>
      <c r="O130" s="87">
        <v>32602.51</v>
      </c>
      <c r="P130" s="27"/>
    </row>
    <row r="131" spans="1:17" x14ac:dyDescent="0.35">
      <c r="A131" s="89" t="s">
        <v>111</v>
      </c>
      <c r="B131" s="100">
        <v>9001210400</v>
      </c>
      <c r="C131" s="89" t="s">
        <v>50</v>
      </c>
      <c r="D131" s="45">
        <v>123126.71679999999</v>
      </c>
      <c r="E131" s="45">
        <v>83432.5</v>
      </c>
      <c r="F131" s="76">
        <f>Table323[[#This Row],[Single Family]]+Table323[[#This Row],[2-4 Units]]+Table323[[#This Row],[&gt;4 Units]]</f>
        <v>137</v>
      </c>
      <c r="G131" s="86">
        <v>107</v>
      </c>
      <c r="H131" s="86">
        <v>9</v>
      </c>
      <c r="I131" s="86">
        <v>21</v>
      </c>
      <c r="J131" s="87">
        <v>184731.36</v>
      </c>
      <c r="K131" s="46">
        <f t="shared" si="2"/>
        <v>32</v>
      </c>
      <c r="L131" s="86">
        <v>22</v>
      </c>
      <c r="M131" s="86">
        <v>10</v>
      </c>
      <c r="N131" s="86">
        <v>0</v>
      </c>
      <c r="O131" s="87">
        <v>169445.82</v>
      </c>
      <c r="P131" s="27"/>
    </row>
    <row r="132" spans="1:17" x14ac:dyDescent="0.35">
      <c r="A132" s="89" t="s">
        <v>111</v>
      </c>
      <c r="B132" s="100">
        <v>9001210500</v>
      </c>
      <c r="C132" s="89" t="s">
        <v>50</v>
      </c>
      <c r="D132" s="45">
        <v>510505.53947000002</v>
      </c>
      <c r="E132" s="45">
        <v>376328.18</v>
      </c>
      <c r="F132" s="76">
        <f>Table323[[#This Row],[Single Family]]+Table323[[#This Row],[2-4 Units]]+Table323[[#This Row],[&gt;4 Units]]</f>
        <v>41</v>
      </c>
      <c r="G132" s="86">
        <v>41</v>
      </c>
      <c r="H132" s="86">
        <v>0</v>
      </c>
      <c r="I132" s="86">
        <v>0</v>
      </c>
      <c r="J132" s="87">
        <v>68817.5</v>
      </c>
      <c r="K132" s="46">
        <f t="shared" si="2"/>
        <v>3</v>
      </c>
      <c r="L132" s="86">
        <v>3</v>
      </c>
      <c r="M132" s="86">
        <v>0</v>
      </c>
      <c r="N132" s="86">
        <v>0</v>
      </c>
      <c r="O132" s="87">
        <v>1572.43</v>
      </c>
      <c r="P132" s="27"/>
    </row>
    <row r="133" spans="1:17" x14ac:dyDescent="0.35">
      <c r="A133" s="89" t="s">
        <v>111</v>
      </c>
      <c r="B133" s="100">
        <v>9001210600</v>
      </c>
      <c r="C133" s="89" t="s">
        <v>56</v>
      </c>
      <c r="D133" s="45">
        <v>60751.144</v>
      </c>
      <c r="E133" s="45">
        <v>15511.07</v>
      </c>
      <c r="F133" s="76">
        <f>Table323[[#This Row],[Single Family]]+Table323[[#This Row],[2-4 Units]]+Table323[[#This Row],[&gt;4 Units]]</f>
        <v>13</v>
      </c>
      <c r="G133" s="86">
        <v>12</v>
      </c>
      <c r="H133" s="86">
        <v>1</v>
      </c>
      <c r="I133" s="86">
        <v>0</v>
      </c>
      <c r="J133" s="87">
        <v>6191.64</v>
      </c>
      <c r="K133" s="46">
        <f t="shared" si="2"/>
        <v>4</v>
      </c>
      <c r="L133" s="86">
        <v>3</v>
      </c>
      <c r="M133" s="86">
        <v>1</v>
      </c>
      <c r="N133" s="86">
        <v>0</v>
      </c>
      <c r="O133" s="87">
        <v>8688.43</v>
      </c>
      <c r="P133" s="27"/>
    </row>
    <row r="134" spans="1:17" x14ac:dyDescent="0.35">
      <c r="A134" s="89" t="s">
        <v>111</v>
      </c>
      <c r="B134" s="100">
        <v>9001210701</v>
      </c>
      <c r="C134" s="89" t="s">
        <v>50</v>
      </c>
      <c r="D134" s="45">
        <v>73153.782649999994</v>
      </c>
      <c r="E134" s="45">
        <v>33553.629999999997</v>
      </c>
      <c r="F134" s="76">
        <f>Table323[[#This Row],[Single Family]]+Table323[[#This Row],[2-4 Units]]+Table323[[#This Row],[&gt;4 Units]]</f>
        <v>9</v>
      </c>
      <c r="G134" s="86">
        <v>9</v>
      </c>
      <c r="H134" s="86">
        <v>0</v>
      </c>
      <c r="I134" s="86">
        <v>0</v>
      </c>
      <c r="J134" s="87">
        <v>8175.03</v>
      </c>
      <c r="K134" s="46">
        <f t="shared" ref="K134:K197" si="3">L134+M134+N134</f>
        <v>6</v>
      </c>
      <c r="L134" s="86">
        <v>5</v>
      </c>
      <c r="M134" s="86">
        <v>1</v>
      </c>
      <c r="N134" s="86">
        <v>0</v>
      </c>
      <c r="O134" s="87">
        <v>23507.9</v>
      </c>
      <c r="P134" s="27"/>
    </row>
    <row r="135" spans="1:17" x14ac:dyDescent="0.35">
      <c r="A135" s="89" t="s">
        <v>111</v>
      </c>
      <c r="B135" s="100">
        <v>9001210702</v>
      </c>
      <c r="C135" s="89" t="s">
        <v>50</v>
      </c>
      <c r="D135" s="45">
        <v>50801.745499999997</v>
      </c>
      <c r="E135" s="45">
        <v>23487.09</v>
      </c>
      <c r="F135" s="76">
        <f>Table323[[#This Row],[Single Family]]+Table323[[#This Row],[2-4 Units]]+Table323[[#This Row],[&gt;4 Units]]</f>
        <v>8</v>
      </c>
      <c r="G135" s="86">
        <v>7</v>
      </c>
      <c r="H135" s="86">
        <v>1</v>
      </c>
      <c r="I135" s="86">
        <v>0</v>
      </c>
      <c r="J135" s="87">
        <v>9968.9599999999991</v>
      </c>
      <c r="K135" s="46">
        <f t="shared" si="3"/>
        <v>2</v>
      </c>
      <c r="L135" s="86">
        <v>2</v>
      </c>
      <c r="M135" s="86">
        <v>0</v>
      </c>
      <c r="N135" s="86">
        <v>0</v>
      </c>
      <c r="O135" s="87">
        <v>8260.18</v>
      </c>
      <c r="P135" s="27"/>
    </row>
    <row r="136" spans="1:17" x14ac:dyDescent="0.35">
      <c r="A136" s="89" t="s">
        <v>111</v>
      </c>
      <c r="B136" s="100">
        <v>9001210800</v>
      </c>
      <c r="C136" s="89" t="s">
        <v>50</v>
      </c>
      <c r="D136" s="45">
        <v>77457.384239999999</v>
      </c>
      <c r="E136" s="45">
        <v>79675.070000000007</v>
      </c>
      <c r="F136" s="76">
        <f>Table323[[#This Row],[Single Family]]+Table323[[#This Row],[2-4 Units]]+Table323[[#This Row],[&gt;4 Units]]</f>
        <v>31</v>
      </c>
      <c r="G136" s="86">
        <v>30</v>
      </c>
      <c r="H136" s="86">
        <v>1</v>
      </c>
      <c r="I136" s="86">
        <v>0</v>
      </c>
      <c r="J136" s="87">
        <v>56929.7</v>
      </c>
      <c r="K136" s="46">
        <f t="shared" si="3"/>
        <v>1</v>
      </c>
      <c r="L136" s="86">
        <v>1</v>
      </c>
      <c r="M136" s="86">
        <v>0</v>
      </c>
      <c r="N136" s="86">
        <v>0</v>
      </c>
      <c r="O136" s="87">
        <v>10976.32</v>
      </c>
      <c r="P136" s="27"/>
    </row>
    <row r="137" spans="1:17" x14ac:dyDescent="0.35">
      <c r="A137" s="89" t="s">
        <v>111</v>
      </c>
      <c r="B137" s="100">
        <v>9001210900</v>
      </c>
      <c r="C137" s="89" t="s">
        <v>50</v>
      </c>
      <c r="D137" s="45">
        <v>92705.252630000003</v>
      </c>
      <c r="E137" s="45">
        <v>126933.02</v>
      </c>
      <c r="F137" s="76">
        <f>Table323[[#This Row],[Single Family]]+Table323[[#This Row],[2-4 Units]]+Table323[[#This Row],[&gt;4 Units]]</f>
        <v>38</v>
      </c>
      <c r="G137" s="86">
        <v>38</v>
      </c>
      <c r="H137" s="86">
        <v>0</v>
      </c>
      <c r="I137" s="86">
        <v>0</v>
      </c>
      <c r="J137" s="87">
        <v>82531.72</v>
      </c>
      <c r="K137" s="46">
        <f t="shared" si="3"/>
        <v>5</v>
      </c>
      <c r="L137" s="86">
        <v>4</v>
      </c>
      <c r="M137" s="86">
        <v>1</v>
      </c>
      <c r="N137" s="86">
        <v>0</v>
      </c>
      <c r="O137" s="87">
        <v>15093.11</v>
      </c>
      <c r="P137" s="27" t="s">
        <v>200</v>
      </c>
    </row>
    <row r="138" spans="1:17" x14ac:dyDescent="0.35">
      <c r="A138" s="89" t="s">
        <v>111</v>
      </c>
      <c r="B138" s="100">
        <v>9001211000</v>
      </c>
      <c r="C138" s="89" t="s">
        <v>50</v>
      </c>
      <c r="D138" s="45">
        <v>68899.506569999998</v>
      </c>
      <c r="E138" s="45">
        <v>110199.18</v>
      </c>
      <c r="F138" s="76">
        <f>Table323[[#This Row],[Single Family]]+Table323[[#This Row],[2-4 Units]]+Table323[[#This Row],[&gt;4 Units]]</f>
        <v>26</v>
      </c>
      <c r="G138" s="86">
        <v>26</v>
      </c>
      <c r="H138" s="86">
        <v>0</v>
      </c>
      <c r="I138" s="86">
        <v>0</v>
      </c>
      <c r="J138" s="87">
        <v>37253.370000000003</v>
      </c>
      <c r="K138" s="46">
        <f t="shared" si="3"/>
        <v>5</v>
      </c>
      <c r="L138" s="86">
        <v>5</v>
      </c>
      <c r="M138" s="86">
        <v>0</v>
      </c>
      <c r="N138" s="86">
        <v>0</v>
      </c>
      <c r="O138" s="87">
        <v>64747.17</v>
      </c>
      <c r="P138" s="27"/>
    </row>
    <row r="139" spans="1:17" x14ac:dyDescent="0.35">
      <c r="A139" s="89" t="s">
        <v>111</v>
      </c>
      <c r="B139" s="100">
        <v>9001211100</v>
      </c>
      <c r="C139" s="89" t="s">
        <v>50</v>
      </c>
      <c r="D139" s="45">
        <v>563.64970000000005</v>
      </c>
      <c r="E139" s="45">
        <v>0</v>
      </c>
      <c r="F139" s="76">
        <f>Table323[[#This Row],[Single Family]]+Table323[[#This Row],[2-4 Units]]+Table323[[#This Row],[&gt;4 Units]]</f>
        <v>0</v>
      </c>
      <c r="G139" s="86">
        <v>0</v>
      </c>
      <c r="H139" s="86">
        <v>0</v>
      </c>
      <c r="I139" s="86">
        <v>0</v>
      </c>
      <c r="J139" s="87">
        <v>0</v>
      </c>
      <c r="K139" s="46">
        <f t="shared" si="3"/>
        <v>0</v>
      </c>
      <c r="L139" s="86">
        <v>0</v>
      </c>
      <c r="M139" s="86">
        <v>0</v>
      </c>
      <c r="N139" s="86">
        <v>0</v>
      </c>
      <c r="O139" s="87">
        <v>0</v>
      </c>
      <c r="P139" s="27"/>
    </row>
    <row r="140" spans="1:17" x14ac:dyDescent="0.35">
      <c r="A140" s="89" t="s">
        <v>111</v>
      </c>
      <c r="B140" s="100">
        <v>9001211200</v>
      </c>
      <c r="C140" s="89" t="s">
        <v>50</v>
      </c>
      <c r="D140" s="45">
        <v>91779.203769999993</v>
      </c>
      <c r="E140" s="45">
        <v>49420.2</v>
      </c>
      <c r="F140" s="76">
        <f>Table323[[#This Row],[Single Family]]+Table323[[#This Row],[2-4 Units]]+Table323[[#This Row],[&gt;4 Units]]</f>
        <v>21</v>
      </c>
      <c r="G140" s="86">
        <v>21</v>
      </c>
      <c r="H140" s="86">
        <v>0</v>
      </c>
      <c r="I140" s="86">
        <v>0</v>
      </c>
      <c r="J140" s="87">
        <v>20062.89</v>
      </c>
      <c r="K140" s="46">
        <f t="shared" si="3"/>
        <v>5</v>
      </c>
      <c r="L140" s="86">
        <v>5</v>
      </c>
      <c r="M140" s="86">
        <v>0</v>
      </c>
      <c r="N140" s="86">
        <v>0</v>
      </c>
      <c r="O140" s="87">
        <v>22823.759999999998</v>
      </c>
      <c r="P140" s="27"/>
    </row>
    <row r="141" spans="1:17" x14ac:dyDescent="0.35">
      <c r="A141" s="89" t="s">
        <v>111</v>
      </c>
      <c r="B141" s="100">
        <v>9001211300</v>
      </c>
      <c r="C141" s="89" t="s">
        <v>50</v>
      </c>
      <c r="D141" s="45">
        <v>58374.634599999998</v>
      </c>
      <c r="E141" s="45">
        <v>125691.12</v>
      </c>
      <c r="F141" s="76">
        <f>Table323[[#This Row],[Single Family]]+Table323[[#This Row],[2-4 Units]]+Table323[[#This Row],[&gt;4 Units]]</f>
        <v>20</v>
      </c>
      <c r="G141" s="86">
        <v>20</v>
      </c>
      <c r="H141" s="86">
        <v>0</v>
      </c>
      <c r="I141" s="86">
        <v>0</v>
      </c>
      <c r="J141" s="87">
        <v>41260.800000000003</v>
      </c>
      <c r="K141" s="46">
        <f t="shared" si="3"/>
        <v>7</v>
      </c>
      <c r="L141" s="86">
        <v>7</v>
      </c>
      <c r="M141" s="86">
        <v>0</v>
      </c>
      <c r="N141" s="86">
        <v>0</v>
      </c>
      <c r="O141" s="87">
        <v>66133.820000000007</v>
      </c>
      <c r="P141" s="27"/>
    </row>
    <row r="142" spans="1:17" x14ac:dyDescent="0.35">
      <c r="A142" s="89" t="s">
        <v>111</v>
      </c>
      <c r="B142" s="100">
        <v>9001211400</v>
      </c>
      <c r="C142" s="89" t="s">
        <v>50</v>
      </c>
      <c r="D142" s="45">
        <v>65309.304590000007</v>
      </c>
      <c r="E142" s="45">
        <v>54688.75</v>
      </c>
      <c r="F142" s="76">
        <f>Table323[[#This Row],[Single Family]]+Table323[[#This Row],[2-4 Units]]+Table323[[#This Row],[&gt;4 Units]]</f>
        <v>18</v>
      </c>
      <c r="G142" s="86">
        <v>18</v>
      </c>
      <c r="H142" s="86">
        <v>0</v>
      </c>
      <c r="I142" s="86">
        <v>0</v>
      </c>
      <c r="J142" s="87">
        <v>19846.95</v>
      </c>
      <c r="K142" s="46">
        <f t="shared" si="3"/>
        <v>5</v>
      </c>
      <c r="L142" s="86">
        <v>5</v>
      </c>
      <c r="M142" s="86">
        <v>0</v>
      </c>
      <c r="N142" s="86">
        <v>0</v>
      </c>
      <c r="O142" s="87">
        <v>38749.03</v>
      </c>
      <c r="P142" s="27"/>
    </row>
    <row r="143" spans="1:17" x14ac:dyDescent="0.35">
      <c r="A143" s="89" t="s">
        <v>111</v>
      </c>
      <c r="B143" s="100">
        <v>9001220200</v>
      </c>
      <c r="C143" s="89" t="s">
        <v>50</v>
      </c>
      <c r="D143" s="45">
        <v>17.792100000000001</v>
      </c>
      <c r="E143" s="45">
        <v>0</v>
      </c>
      <c r="F143" s="76">
        <f>Table323[[#This Row],[Single Family]]+Table323[[#This Row],[2-4 Units]]+Table323[[#This Row],[&gt;4 Units]]</f>
        <v>0</v>
      </c>
      <c r="G143" s="86">
        <v>0</v>
      </c>
      <c r="H143" s="86">
        <v>0</v>
      </c>
      <c r="I143" s="86">
        <v>0</v>
      </c>
      <c r="J143" s="87">
        <v>0</v>
      </c>
      <c r="K143" s="46">
        <f t="shared" si="3"/>
        <v>0</v>
      </c>
      <c r="L143" s="86">
        <v>0</v>
      </c>
      <c r="M143" s="86">
        <v>0</v>
      </c>
      <c r="N143" s="86">
        <v>0</v>
      </c>
      <c r="O143" s="87">
        <v>0</v>
      </c>
      <c r="P143" s="27"/>
    </row>
    <row r="144" spans="1:17" x14ac:dyDescent="0.35">
      <c r="A144" s="89" t="s">
        <v>111</v>
      </c>
      <c r="B144" s="100">
        <v>9001245600</v>
      </c>
      <c r="C144" s="89" t="s">
        <v>50</v>
      </c>
      <c r="D144" s="45">
        <v>273.43759999999997</v>
      </c>
      <c r="E144" s="45">
        <v>0</v>
      </c>
      <c r="F144" s="76">
        <f>Table323[[#This Row],[Single Family]]+Table323[[#This Row],[2-4 Units]]+Table323[[#This Row],[&gt;4 Units]]</f>
        <v>0</v>
      </c>
      <c r="G144" s="86">
        <v>0</v>
      </c>
      <c r="H144" s="86">
        <v>0</v>
      </c>
      <c r="I144" s="86">
        <v>0</v>
      </c>
      <c r="J144" s="87">
        <v>0</v>
      </c>
      <c r="K144" s="46">
        <f t="shared" si="3"/>
        <v>0</v>
      </c>
      <c r="L144" s="86">
        <v>0</v>
      </c>
      <c r="M144" s="86">
        <v>0</v>
      </c>
      <c r="N144" s="86">
        <v>0</v>
      </c>
      <c r="O144" s="87">
        <v>0</v>
      </c>
      <c r="P144" s="27"/>
    </row>
    <row r="145" spans="1:16" x14ac:dyDescent="0.35">
      <c r="A145" s="89" t="s">
        <v>112</v>
      </c>
      <c r="B145" s="100">
        <v>9001030100</v>
      </c>
      <c r="C145" s="89" t="s">
        <v>50</v>
      </c>
      <c r="D145" s="45">
        <v>105149.98017</v>
      </c>
      <c r="E145" s="45">
        <v>81547.959999999992</v>
      </c>
      <c r="F145" s="76">
        <f>Table323[[#This Row],[Single Family]]+Table323[[#This Row],[2-4 Units]]+Table323[[#This Row],[&gt;4 Units]]</f>
        <v>19</v>
      </c>
      <c r="G145" s="86">
        <v>19</v>
      </c>
      <c r="H145" s="86">
        <v>0</v>
      </c>
      <c r="I145" s="86">
        <v>0</v>
      </c>
      <c r="J145" s="87">
        <v>38342.1</v>
      </c>
      <c r="K145" s="46">
        <f t="shared" si="3"/>
        <v>1</v>
      </c>
      <c r="L145" s="86">
        <v>1</v>
      </c>
      <c r="M145" s="86">
        <v>0</v>
      </c>
      <c r="N145" s="86">
        <v>0</v>
      </c>
      <c r="O145" s="87">
        <v>1421.8</v>
      </c>
      <c r="P145" s="27"/>
    </row>
    <row r="146" spans="1:16" x14ac:dyDescent="0.35">
      <c r="A146" s="89" t="s">
        <v>112</v>
      </c>
      <c r="B146" s="100">
        <v>9001030200</v>
      </c>
      <c r="C146" s="89" t="s">
        <v>50</v>
      </c>
      <c r="D146" s="45">
        <v>65148.447999999997</v>
      </c>
      <c r="E146" s="45">
        <v>51933.83</v>
      </c>
      <c r="F146" s="76">
        <f>Table323[[#This Row],[Single Family]]+Table323[[#This Row],[2-4 Units]]+Table323[[#This Row],[&gt;4 Units]]</f>
        <v>22</v>
      </c>
      <c r="G146" s="86">
        <v>22</v>
      </c>
      <c r="H146" s="86">
        <v>0</v>
      </c>
      <c r="I146" s="86">
        <v>0</v>
      </c>
      <c r="J146" s="87">
        <v>27453.95</v>
      </c>
      <c r="K146" s="46">
        <f t="shared" si="3"/>
        <v>1</v>
      </c>
      <c r="L146" s="86">
        <v>1</v>
      </c>
      <c r="M146" s="86">
        <v>0</v>
      </c>
      <c r="N146" s="86">
        <v>0</v>
      </c>
      <c r="O146" s="87">
        <v>1670.21</v>
      </c>
      <c r="P146" s="27"/>
    </row>
    <row r="147" spans="1:16" x14ac:dyDescent="0.35">
      <c r="A147" s="89" t="s">
        <v>112</v>
      </c>
      <c r="B147" s="100">
        <v>9001030300</v>
      </c>
      <c r="C147" s="89" t="s">
        <v>50</v>
      </c>
      <c r="D147" s="45">
        <v>265977.97031</v>
      </c>
      <c r="E147" s="45">
        <v>171288.54</v>
      </c>
      <c r="F147" s="76">
        <f>Table323[[#This Row],[Single Family]]+Table323[[#This Row],[2-4 Units]]+Table323[[#This Row],[&gt;4 Units]]</f>
        <v>20</v>
      </c>
      <c r="G147" s="86">
        <v>20</v>
      </c>
      <c r="H147" s="86">
        <v>0</v>
      </c>
      <c r="I147" s="86">
        <v>0</v>
      </c>
      <c r="J147" s="87">
        <v>39477.65</v>
      </c>
      <c r="K147" s="46">
        <f t="shared" si="3"/>
        <v>0</v>
      </c>
      <c r="L147" s="86">
        <v>0</v>
      </c>
      <c r="M147" s="86">
        <v>0</v>
      </c>
      <c r="N147" s="86">
        <v>0</v>
      </c>
      <c r="O147" s="87">
        <v>0</v>
      </c>
      <c r="P147" s="27"/>
    </row>
    <row r="148" spans="1:16" x14ac:dyDescent="0.35">
      <c r="A148" s="89" t="s">
        <v>112</v>
      </c>
      <c r="B148" s="100">
        <v>9001030400</v>
      </c>
      <c r="C148" s="89" t="s">
        <v>50</v>
      </c>
      <c r="D148" s="45">
        <v>60656.093800000002</v>
      </c>
      <c r="E148" s="45">
        <v>49931.8</v>
      </c>
      <c r="F148" s="76">
        <f>Table323[[#This Row],[Single Family]]+Table323[[#This Row],[2-4 Units]]+Table323[[#This Row],[&gt;4 Units]]</f>
        <v>18</v>
      </c>
      <c r="G148" s="86">
        <v>18</v>
      </c>
      <c r="H148" s="86">
        <v>0</v>
      </c>
      <c r="I148" s="86">
        <v>0</v>
      </c>
      <c r="J148" s="87">
        <v>28412.3</v>
      </c>
      <c r="K148" s="46">
        <f t="shared" si="3"/>
        <v>0</v>
      </c>
      <c r="L148" s="86">
        <v>0</v>
      </c>
      <c r="M148" s="86">
        <v>0</v>
      </c>
      <c r="N148" s="86">
        <v>0</v>
      </c>
      <c r="O148" s="87">
        <v>0</v>
      </c>
      <c r="P148" s="27"/>
    </row>
    <row r="149" spans="1:16" x14ac:dyDescent="0.35">
      <c r="A149" s="89" t="s">
        <v>112</v>
      </c>
      <c r="B149" s="100">
        <v>9001030500</v>
      </c>
      <c r="C149" s="89" t="s">
        <v>50</v>
      </c>
      <c r="D149" s="45">
        <v>99077.782890000002</v>
      </c>
      <c r="E149" s="45">
        <v>51549.27</v>
      </c>
      <c r="F149" s="76">
        <f>Table323[[#This Row],[Single Family]]+Table323[[#This Row],[2-4 Units]]+Table323[[#This Row],[&gt;4 Units]]</f>
        <v>59</v>
      </c>
      <c r="G149" s="86">
        <v>59</v>
      </c>
      <c r="H149" s="86">
        <v>0</v>
      </c>
      <c r="I149" s="86">
        <v>0</v>
      </c>
      <c r="J149" s="87">
        <v>112874.41</v>
      </c>
      <c r="K149" s="46">
        <f t="shared" si="3"/>
        <v>0</v>
      </c>
      <c r="L149" s="86">
        <v>0</v>
      </c>
      <c r="M149" s="86">
        <v>0</v>
      </c>
      <c r="N149" s="86">
        <v>0</v>
      </c>
      <c r="O149" s="87">
        <v>0</v>
      </c>
      <c r="P149" s="27"/>
    </row>
    <row r="150" spans="1:16" x14ac:dyDescent="0.35">
      <c r="A150" s="89" t="s">
        <v>113</v>
      </c>
      <c r="B150" s="100">
        <v>9007620100</v>
      </c>
      <c r="C150" s="89" t="s">
        <v>50</v>
      </c>
      <c r="D150" s="45">
        <v>99633.622510000001</v>
      </c>
      <c r="E150" s="45">
        <v>108021.31</v>
      </c>
      <c r="F150" s="76">
        <f>Table323[[#This Row],[Single Family]]+Table323[[#This Row],[2-4 Units]]+Table323[[#This Row],[&gt;4 Units]]</f>
        <v>22</v>
      </c>
      <c r="G150" s="86">
        <v>22</v>
      </c>
      <c r="H150" s="86">
        <v>0</v>
      </c>
      <c r="I150" s="86">
        <v>0</v>
      </c>
      <c r="J150" s="87">
        <v>35801.599999999999</v>
      </c>
      <c r="K150" s="46">
        <f t="shared" si="3"/>
        <v>5</v>
      </c>
      <c r="L150" s="86">
        <v>2</v>
      </c>
      <c r="M150" s="86">
        <v>3</v>
      </c>
      <c r="N150" s="86">
        <v>0</v>
      </c>
      <c r="O150" s="87">
        <v>23162.799999999999</v>
      </c>
      <c r="P150" s="27"/>
    </row>
    <row r="151" spans="1:16" x14ac:dyDescent="0.35">
      <c r="A151" s="89" t="s">
        <v>114</v>
      </c>
      <c r="B151" s="100">
        <v>9007585100</v>
      </c>
      <c r="C151" s="89" t="s">
        <v>50</v>
      </c>
      <c r="D151" s="45">
        <v>142541.67892000001</v>
      </c>
      <c r="E151" s="45">
        <v>186291.8</v>
      </c>
      <c r="F151" s="76">
        <f>Table323[[#This Row],[Single Family]]+Table323[[#This Row],[2-4 Units]]+Table323[[#This Row],[&gt;4 Units]]</f>
        <v>74</v>
      </c>
      <c r="G151" s="86">
        <v>74</v>
      </c>
      <c r="H151" s="86">
        <v>0</v>
      </c>
      <c r="I151" s="86">
        <v>0</v>
      </c>
      <c r="J151" s="87">
        <v>119086.02</v>
      </c>
      <c r="K151" s="46">
        <f t="shared" si="3"/>
        <v>3</v>
      </c>
      <c r="L151" s="86">
        <v>3</v>
      </c>
      <c r="M151" s="86">
        <v>0</v>
      </c>
      <c r="N151" s="86">
        <v>0</v>
      </c>
      <c r="O151" s="87">
        <v>16786.009999999998</v>
      </c>
      <c r="P151" s="27"/>
    </row>
    <row r="152" spans="1:16" x14ac:dyDescent="0.35">
      <c r="A152" s="89" t="s">
        <v>114</v>
      </c>
      <c r="B152" s="100">
        <v>9009190303</v>
      </c>
      <c r="C152" s="89" t="s">
        <v>50</v>
      </c>
      <c r="D152" s="45">
        <v>77.719200000000001</v>
      </c>
      <c r="E152" s="45">
        <v>0</v>
      </c>
      <c r="F152" s="76">
        <f>Table323[[#This Row],[Single Family]]+Table323[[#This Row],[2-4 Units]]+Table323[[#This Row],[&gt;4 Units]]</f>
        <v>0</v>
      </c>
      <c r="G152" s="86">
        <v>0</v>
      </c>
      <c r="H152" s="86">
        <v>0</v>
      </c>
      <c r="I152" s="86">
        <v>0</v>
      </c>
      <c r="J152" s="87">
        <v>0</v>
      </c>
      <c r="K152" s="46">
        <f t="shared" si="3"/>
        <v>0</v>
      </c>
      <c r="L152" s="86">
        <v>0</v>
      </c>
      <c r="M152" s="86">
        <v>0</v>
      </c>
      <c r="N152" s="86">
        <v>0</v>
      </c>
      <c r="O152" s="87">
        <v>0</v>
      </c>
      <c r="P152" s="27"/>
    </row>
    <row r="153" spans="1:16" x14ac:dyDescent="0.35">
      <c r="A153" s="89" t="s">
        <v>115</v>
      </c>
      <c r="B153" s="100">
        <v>9003470100</v>
      </c>
      <c r="C153" s="89" t="s">
        <v>50</v>
      </c>
      <c r="D153" s="45">
        <v>108397.70621999999</v>
      </c>
      <c r="E153" s="45">
        <v>171861.67</v>
      </c>
      <c r="F153" s="76">
        <f>Table323[[#This Row],[Single Family]]+Table323[[#This Row],[2-4 Units]]+Table323[[#This Row],[&gt;4 Units]]</f>
        <v>54</v>
      </c>
      <c r="G153" s="86">
        <v>54</v>
      </c>
      <c r="H153" s="86">
        <v>0</v>
      </c>
      <c r="I153" s="86">
        <v>0</v>
      </c>
      <c r="J153" s="87">
        <v>84821.08</v>
      </c>
      <c r="K153" s="46">
        <f t="shared" si="3"/>
        <v>5</v>
      </c>
      <c r="L153" s="86">
        <v>2</v>
      </c>
      <c r="M153" s="86">
        <v>3</v>
      </c>
      <c r="N153" s="86">
        <v>0</v>
      </c>
      <c r="O153" s="87">
        <v>38009.599999999999</v>
      </c>
      <c r="P153" s="27"/>
    </row>
    <row r="154" spans="1:16" x14ac:dyDescent="0.35">
      <c r="A154" s="89" t="s">
        <v>115</v>
      </c>
      <c r="B154" s="100">
        <v>9003477101</v>
      </c>
      <c r="C154" s="89" t="s">
        <v>50</v>
      </c>
      <c r="D154" s="45">
        <v>201.05549999999999</v>
      </c>
      <c r="E154" s="45">
        <v>0</v>
      </c>
      <c r="F154" s="76">
        <f>Table323[[#This Row],[Single Family]]+Table323[[#This Row],[2-4 Units]]+Table323[[#This Row],[&gt;4 Units]]</f>
        <v>0</v>
      </c>
      <c r="G154" s="86">
        <v>0</v>
      </c>
      <c r="H154" s="86">
        <v>0</v>
      </c>
      <c r="I154" s="86">
        <v>0</v>
      </c>
      <c r="J154" s="87">
        <v>0</v>
      </c>
      <c r="K154" s="46">
        <f t="shared" si="3"/>
        <v>0</v>
      </c>
      <c r="L154" s="86">
        <v>0</v>
      </c>
      <c r="M154" s="86">
        <v>0</v>
      </c>
      <c r="N154" s="86">
        <v>0</v>
      </c>
      <c r="O154" s="87">
        <v>0</v>
      </c>
      <c r="P154" s="27"/>
    </row>
    <row r="155" spans="1:16" x14ac:dyDescent="0.35">
      <c r="A155" s="89" t="s">
        <v>116</v>
      </c>
      <c r="B155" s="100">
        <v>9007595101</v>
      </c>
      <c r="C155" s="89" t="s">
        <v>50</v>
      </c>
      <c r="D155" s="45">
        <v>143023.97785999998</v>
      </c>
      <c r="E155" s="45">
        <v>232109.68</v>
      </c>
      <c r="F155" s="76">
        <f>Table323[[#This Row],[Single Family]]+Table323[[#This Row],[2-4 Units]]+Table323[[#This Row],[&gt;4 Units]]</f>
        <v>14</v>
      </c>
      <c r="G155" s="86">
        <v>14</v>
      </c>
      <c r="H155" s="86">
        <v>0</v>
      </c>
      <c r="I155" s="86">
        <v>0</v>
      </c>
      <c r="J155" s="87">
        <v>29413.34</v>
      </c>
      <c r="K155" s="46">
        <f t="shared" si="3"/>
        <v>1</v>
      </c>
      <c r="L155" s="86">
        <v>1</v>
      </c>
      <c r="M155" s="86">
        <v>0</v>
      </c>
      <c r="N155" s="86">
        <v>0</v>
      </c>
      <c r="O155" s="87">
        <v>1576.6</v>
      </c>
      <c r="P155" s="27"/>
    </row>
    <row r="156" spans="1:16" x14ac:dyDescent="0.35">
      <c r="A156" s="89" t="s">
        <v>116</v>
      </c>
      <c r="B156" s="100">
        <v>9007595102</v>
      </c>
      <c r="C156" s="89" t="s">
        <v>50</v>
      </c>
      <c r="D156" s="45">
        <v>53573.586140000007</v>
      </c>
      <c r="E156" s="45">
        <v>46961.14</v>
      </c>
      <c r="F156" s="76">
        <f>Table323[[#This Row],[Single Family]]+Table323[[#This Row],[2-4 Units]]+Table323[[#This Row],[&gt;4 Units]]</f>
        <v>57</v>
      </c>
      <c r="G156" s="86">
        <v>57</v>
      </c>
      <c r="H156" s="86">
        <v>0</v>
      </c>
      <c r="I156" s="86">
        <v>0</v>
      </c>
      <c r="J156" s="87">
        <v>96806.1</v>
      </c>
      <c r="K156" s="46">
        <f t="shared" si="3"/>
        <v>14</v>
      </c>
      <c r="L156" s="86">
        <v>13</v>
      </c>
      <c r="M156" s="86">
        <v>1</v>
      </c>
      <c r="N156" s="86">
        <v>0</v>
      </c>
      <c r="O156" s="87">
        <v>46911.199999999997</v>
      </c>
      <c r="P156" s="27"/>
    </row>
    <row r="157" spans="1:16" x14ac:dyDescent="0.35">
      <c r="A157" s="89" t="s">
        <v>117</v>
      </c>
      <c r="B157" s="100">
        <v>9007550100</v>
      </c>
      <c r="C157" s="89" t="s">
        <v>50</v>
      </c>
      <c r="D157" s="45">
        <v>173841.19355999999</v>
      </c>
      <c r="E157" s="45">
        <v>311523.08999999997</v>
      </c>
      <c r="F157" s="76">
        <f>Table323[[#This Row],[Single Family]]+Table323[[#This Row],[2-4 Units]]+Table323[[#This Row],[&gt;4 Units]]</f>
        <v>93</v>
      </c>
      <c r="G157" s="86">
        <v>93</v>
      </c>
      <c r="H157" s="86">
        <v>0</v>
      </c>
      <c r="I157" s="86">
        <v>0</v>
      </c>
      <c r="J157" s="87">
        <v>123025.79</v>
      </c>
      <c r="K157" s="46">
        <f t="shared" si="3"/>
        <v>15</v>
      </c>
      <c r="L157" s="86">
        <v>13</v>
      </c>
      <c r="M157" s="86">
        <v>2</v>
      </c>
      <c r="N157" s="86">
        <v>0</v>
      </c>
      <c r="O157" s="87">
        <v>65153.36</v>
      </c>
      <c r="P157" s="27"/>
    </row>
    <row r="158" spans="1:16" x14ac:dyDescent="0.35">
      <c r="A158" s="89" t="s">
        <v>117</v>
      </c>
      <c r="B158" s="100">
        <v>9007550202</v>
      </c>
      <c r="C158" s="89" t="s">
        <v>50</v>
      </c>
      <c r="D158" s="45">
        <v>42083.52375</v>
      </c>
      <c r="E158" s="45">
        <v>62220.51</v>
      </c>
      <c r="F158" s="76">
        <f>Table323[[#This Row],[Single Family]]+Table323[[#This Row],[2-4 Units]]+Table323[[#This Row],[&gt;4 Units]]</f>
        <v>50</v>
      </c>
      <c r="G158" s="86">
        <v>50</v>
      </c>
      <c r="H158" s="86">
        <v>0</v>
      </c>
      <c r="I158" s="86">
        <v>0</v>
      </c>
      <c r="J158" s="87">
        <v>83544.81</v>
      </c>
      <c r="K158" s="46">
        <f t="shared" si="3"/>
        <v>8</v>
      </c>
      <c r="L158" s="86">
        <v>7</v>
      </c>
      <c r="M158" s="86">
        <v>1</v>
      </c>
      <c r="N158" s="86">
        <v>0</v>
      </c>
      <c r="O158" s="87">
        <v>43625.65</v>
      </c>
      <c r="P158" s="27"/>
    </row>
    <row r="159" spans="1:16" x14ac:dyDescent="0.35">
      <c r="A159" s="89" t="s">
        <v>117</v>
      </c>
      <c r="B159" s="100">
        <v>9007590100</v>
      </c>
      <c r="C159" s="89" t="s">
        <v>50</v>
      </c>
      <c r="D159" s="45">
        <v>363.18779999999998</v>
      </c>
      <c r="E159" s="45">
        <v>0</v>
      </c>
      <c r="F159" s="76">
        <f>Table323[[#This Row],[Single Family]]+Table323[[#This Row],[2-4 Units]]+Table323[[#This Row],[&gt;4 Units]]</f>
        <v>0</v>
      </c>
      <c r="G159" s="86">
        <v>0</v>
      </c>
      <c r="H159" s="86">
        <v>0</v>
      </c>
      <c r="I159" s="86">
        <v>0</v>
      </c>
      <c r="J159" s="87">
        <v>0</v>
      </c>
      <c r="K159" s="46">
        <f t="shared" si="3"/>
        <v>0</v>
      </c>
      <c r="L159" s="86">
        <v>0</v>
      </c>
      <c r="M159" s="86">
        <v>0</v>
      </c>
      <c r="N159" s="86">
        <v>0</v>
      </c>
      <c r="O159" s="87">
        <v>0</v>
      </c>
      <c r="P159" s="27"/>
    </row>
    <row r="160" spans="1:16" x14ac:dyDescent="0.35">
      <c r="A160" s="89" t="s">
        <v>117</v>
      </c>
      <c r="B160" s="100">
        <v>9007550201</v>
      </c>
      <c r="C160" s="89" t="s">
        <v>50</v>
      </c>
      <c r="D160" s="45">
        <v>54688.585299999999</v>
      </c>
      <c r="E160" s="45">
        <v>76972.36</v>
      </c>
      <c r="F160" s="76">
        <f>Table323[[#This Row],[Single Family]]+Table323[[#This Row],[2-4 Units]]+Table323[[#This Row],[&gt;4 Units]]</f>
        <v>0</v>
      </c>
      <c r="G160" s="86">
        <v>0</v>
      </c>
      <c r="H160" s="86">
        <v>0</v>
      </c>
      <c r="I160" s="86">
        <v>0</v>
      </c>
      <c r="J160" s="87">
        <v>0</v>
      </c>
      <c r="K160" s="46">
        <f t="shared" si="3"/>
        <v>0</v>
      </c>
      <c r="L160" s="86">
        <v>0</v>
      </c>
      <c r="M160" s="86">
        <v>0</v>
      </c>
      <c r="N160" s="86">
        <v>0</v>
      </c>
      <c r="O160" s="87">
        <v>0</v>
      </c>
      <c r="P160" s="27"/>
    </row>
    <row r="161" spans="1:16" x14ac:dyDescent="0.35">
      <c r="A161" s="89" t="s">
        <v>118</v>
      </c>
      <c r="B161" s="100">
        <v>9003510300</v>
      </c>
      <c r="C161" s="89" t="s">
        <v>56</v>
      </c>
      <c r="D161" s="45">
        <v>34905.656900000002</v>
      </c>
      <c r="E161" s="45">
        <v>18065.87</v>
      </c>
      <c r="F161" s="76">
        <f>Table323[[#This Row],[Single Family]]+Table323[[#This Row],[2-4 Units]]+Table323[[#This Row],[&gt;4 Units]]</f>
        <v>311</v>
      </c>
      <c r="G161" s="86">
        <v>308</v>
      </c>
      <c r="H161" s="86">
        <v>3</v>
      </c>
      <c r="I161" s="86">
        <v>0</v>
      </c>
      <c r="J161" s="87">
        <v>256053.34</v>
      </c>
      <c r="K161" s="46">
        <f t="shared" si="3"/>
        <v>733</v>
      </c>
      <c r="L161" s="86">
        <v>214</v>
      </c>
      <c r="M161" s="86">
        <v>42</v>
      </c>
      <c r="N161" s="86">
        <v>477</v>
      </c>
      <c r="O161" s="87">
        <v>716734.42</v>
      </c>
      <c r="P161" s="27"/>
    </row>
    <row r="162" spans="1:16" x14ac:dyDescent="0.35">
      <c r="A162" s="89" t="s">
        <v>118</v>
      </c>
      <c r="B162" s="100">
        <v>9003511200</v>
      </c>
      <c r="C162" s="89" t="s">
        <v>50</v>
      </c>
      <c r="D162" s="45">
        <v>27405.0121</v>
      </c>
      <c r="E162" s="45">
        <v>15453.98</v>
      </c>
      <c r="F162" s="76">
        <f>Table323[[#This Row],[Single Family]]+Table323[[#This Row],[2-4 Units]]+Table323[[#This Row],[&gt;4 Units]]</f>
        <v>0</v>
      </c>
      <c r="G162" s="86">
        <v>0</v>
      </c>
      <c r="H162" s="86">
        <v>0</v>
      </c>
      <c r="I162" s="86">
        <v>0</v>
      </c>
      <c r="J162" s="87">
        <v>0</v>
      </c>
      <c r="K162" s="46">
        <f t="shared" si="3"/>
        <v>0</v>
      </c>
      <c r="L162" s="86">
        <v>0</v>
      </c>
      <c r="M162" s="86">
        <v>0</v>
      </c>
      <c r="N162" s="86">
        <v>0</v>
      </c>
      <c r="O162" s="87">
        <v>0</v>
      </c>
      <c r="P162" s="27"/>
    </row>
    <row r="163" spans="1:16" x14ac:dyDescent="0.35">
      <c r="A163" s="89" t="s">
        <v>118</v>
      </c>
      <c r="B163" s="100">
        <v>9003510400</v>
      </c>
      <c r="C163" s="89" t="s">
        <v>50</v>
      </c>
      <c r="D163" s="45">
        <v>47058.003579999997</v>
      </c>
      <c r="E163" s="45">
        <v>14266.07</v>
      </c>
      <c r="F163" s="76">
        <f>Table323[[#This Row],[Single Family]]+Table323[[#This Row],[2-4 Units]]+Table323[[#This Row],[&gt;4 Units]]</f>
        <v>0</v>
      </c>
      <c r="G163" s="86">
        <v>0</v>
      </c>
      <c r="H163" s="86">
        <v>0</v>
      </c>
      <c r="I163" s="86">
        <v>0</v>
      </c>
      <c r="J163" s="87">
        <v>0</v>
      </c>
      <c r="K163" s="46">
        <f t="shared" si="3"/>
        <v>0</v>
      </c>
      <c r="L163" s="86">
        <v>0</v>
      </c>
      <c r="M163" s="86">
        <v>0</v>
      </c>
      <c r="N163" s="86">
        <v>0</v>
      </c>
      <c r="O163" s="87">
        <v>0</v>
      </c>
      <c r="P163" s="27"/>
    </row>
    <row r="164" spans="1:16" x14ac:dyDescent="0.35">
      <c r="A164" s="89" t="s">
        <v>118</v>
      </c>
      <c r="B164" s="100">
        <v>9003511400</v>
      </c>
      <c r="C164" s="89" t="s">
        <v>50</v>
      </c>
      <c r="D164" s="45">
        <v>23895.0288</v>
      </c>
      <c r="E164" s="45">
        <v>18020.84</v>
      </c>
      <c r="F164" s="76">
        <f>Table323[[#This Row],[Single Family]]+Table323[[#This Row],[2-4 Units]]+Table323[[#This Row],[&gt;4 Units]]</f>
        <v>0</v>
      </c>
      <c r="G164" s="86">
        <v>0</v>
      </c>
      <c r="H164" s="86">
        <v>0</v>
      </c>
      <c r="I164" s="86">
        <v>0</v>
      </c>
      <c r="J164" s="87">
        <v>0</v>
      </c>
      <c r="K164" s="46">
        <f t="shared" si="3"/>
        <v>0</v>
      </c>
      <c r="L164" s="86">
        <v>0</v>
      </c>
      <c r="M164" s="86">
        <v>0</v>
      </c>
      <c r="N164" s="86">
        <v>0</v>
      </c>
      <c r="O164" s="87">
        <v>0</v>
      </c>
      <c r="P164" s="27"/>
    </row>
    <row r="165" spans="1:16" x14ac:dyDescent="0.35">
      <c r="A165" s="89" t="s">
        <v>118</v>
      </c>
      <c r="B165" s="100">
        <v>9003511300</v>
      </c>
      <c r="C165" s="89" t="s">
        <v>56</v>
      </c>
      <c r="D165" s="45">
        <v>29477.9375</v>
      </c>
      <c r="E165" s="45">
        <v>34187.67</v>
      </c>
      <c r="F165" s="76">
        <f>Table323[[#This Row],[Single Family]]+Table323[[#This Row],[2-4 Units]]+Table323[[#This Row],[&gt;4 Units]]</f>
        <v>0</v>
      </c>
      <c r="G165" s="86">
        <v>0</v>
      </c>
      <c r="H165" s="86">
        <v>0</v>
      </c>
      <c r="I165" s="86">
        <v>0</v>
      </c>
      <c r="J165" s="87">
        <v>0</v>
      </c>
      <c r="K165" s="46">
        <f t="shared" si="3"/>
        <v>0</v>
      </c>
      <c r="L165" s="86">
        <v>0</v>
      </c>
      <c r="M165" s="86">
        <v>0</v>
      </c>
      <c r="N165" s="86">
        <v>0</v>
      </c>
      <c r="O165" s="87">
        <v>0</v>
      </c>
      <c r="P165" s="27"/>
    </row>
    <row r="166" spans="1:16" x14ac:dyDescent="0.35">
      <c r="A166" s="89" t="s">
        <v>118</v>
      </c>
      <c r="B166" s="100">
        <v>9003510700</v>
      </c>
      <c r="C166" s="89" t="s">
        <v>50</v>
      </c>
      <c r="D166" s="45">
        <v>49138.369120000003</v>
      </c>
      <c r="E166" s="45">
        <v>116504.47</v>
      </c>
      <c r="F166" s="76">
        <f>Table323[[#This Row],[Single Family]]+Table323[[#This Row],[2-4 Units]]+Table323[[#This Row],[&gt;4 Units]]</f>
        <v>0</v>
      </c>
      <c r="G166" s="86">
        <v>0</v>
      </c>
      <c r="H166" s="86">
        <v>0</v>
      </c>
      <c r="I166" s="86">
        <v>0</v>
      </c>
      <c r="J166" s="87">
        <v>0</v>
      </c>
      <c r="K166" s="46">
        <f t="shared" si="3"/>
        <v>0</v>
      </c>
      <c r="L166" s="86">
        <v>0</v>
      </c>
      <c r="M166" s="86">
        <v>0</v>
      </c>
      <c r="N166" s="86">
        <v>0</v>
      </c>
      <c r="O166" s="87">
        <v>0</v>
      </c>
      <c r="P166" s="27"/>
    </row>
    <row r="167" spans="1:16" x14ac:dyDescent="0.35">
      <c r="A167" s="89" t="s">
        <v>118</v>
      </c>
      <c r="B167" s="100">
        <v>9003510500</v>
      </c>
      <c r="C167" s="89" t="s">
        <v>50</v>
      </c>
      <c r="D167" s="45">
        <v>40525.915229999999</v>
      </c>
      <c r="E167" s="45">
        <v>6228.73</v>
      </c>
      <c r="F167" s="76">
        <f>Table323[[#This Row],[Single Family]]+Table323[[#This Row],[2-4 Units]]+Table323[[#This Row],[&gt;4 Units]]</f>
        <v>0</v>
      </c>
      <c r="G167" s="86">
        <v>0</v>
      </c>
      <c r="H167" s="86">
        <v>0</v>
      </c>
      <c r="I167" s="86">
        <v>0</v>
      </c>
      <c r="J167" s="87">
        <v>0</v>
      </c>
      <c r="K167" s="46">
        <f t="shared" si="3"/>
        <v>0</v>
      </c>
      <c r="L167" s="86">
        <v>0</v>
      </c>
      <c r="M167" s="86">
        <v>0</v>
      </c>
      <c r="N167" s="86">
        <v>0</v>
      </c>
      <c r="O167" s="87">
        <v>0</v>
      </c>
      <c r="P167" s="27"/>
    </row>
    <row r="168" spans="1:16" x14ac:dyDescent="0.35">
      <c r="A168" s="89" t="s">
        <v>118</v>
      </c>
      <c r="B168" s="100">
        <v>9003510100</v>
      </c>
      <c r="C168" s="89" t="s">
        <v>50</v>
      </c>
      <c r="D168" s="45">
        <v>20268.066019999998</v>
      </c>
      <c r="E168" s="45">
        <v>290708.83</v>
      </c>
      <c r="F168" s="76">
        <f>Table323[[#This Row],[Single Family]]+Table323[[#This Row],[2-4 Units]]+Table323[[#This Row],[&gt;4 Units]]</f>
        <v>0</v>
      </c>
      <c r="G168" s="86">
        <v>0</v>
      </c>
      <c r="H168" s="86">
        <v>0</v>
      </c>
      <c r="I168" s="86">
        <v>0</v>
      </c>
      <c r="J168" s="87">
        <v>0</v>
      </c>
      <c r="K168" s="46">
        <f t="shared" si="3"/>
        <v>0</v>
      </c>
      <c r="L168" s="86">
        <v>0</v>
      </c>
      <c r="M168" s="86">
        <v>0</v>
      </c>
      <c r="N168" s="86">
        <v>0</v>
      </c>
      <c r="O168" s="87">
        <v>0</v>
      </c>
      <c r="P168" s="27"/>
    </row>
    <row r="169" spans="1:16" x14ac:dyDescent="0.35">
      <c r="A169" s="89" t="s">
        <v>118</v>
      </c>
      <c r="B169" s="100">
        <v>9003510900</v>
      </c>
      <c r="C169" s="89" t="s">
        <v>50</v>
      </c>
      <c r="D169" s="45">
        <v>40150.197699999997</v>
      </c>
      <c r="E169" s="45">
        <v>120526.34</v>
      </c>
      <c r="F169" s="76">
        <f>Table323[[#This Row],[Single Family]]+Table323[[#This Row],[2-4 Units]]+Table323[[#This Row],[&gt;4 Units]]</f>
        <v>0</v>
      </c>
      <c r="G169" s="86">
        <v>0</v>
      </c>
      <c r="H169" s="86">
        <v>0</v>
      </c>
      <c r="I169" s="86">
        <v>0</v>
      </c>
      <c r="J169" s="87">
        <v>0</v>
      </c>
      <c r="K169" s="46">
        <f t="shared" si="3"/>
        <v>0</v>
      </c>
      <c r="L169" s="86">
        <v>0</v>
      </c>
      <c r="M169" s="86">
        <v>0</v>
      </c>
      <c r="N169" s="86">
        <v>0</v>
      </c>
      <c r="O169" s="87">
        <v>0</v>
      </c>
      <c r="P169" s="27"/>
    </row>
    <row r="170" spans="1:16" x14ac:dyDescent="0.35">
      <c r="A170" s="89" t="s">
        <v>118</v>
      </c>
      <c r="B170" s="100">
        <v>9003514102</v>
      </c>
      <c r="C170" s="89" t="s">
        <v>50</v>
      </c>
      <c r="D170" s="45">
        <v>1352.4115999999999</v>
      </c>
      <c r="E170" s="45">
        <v>0</v>
      </c>
      <c r="F170" s="76">
        <f>Table323[[#This Row],[Single Family]]+Table323[[#This Row],[2-4 Units]]+Table323[[#This Row],[&gt;4 Units]]</f>
        <v>0</v>
      </c>
      <c r="G170" s="86">
        <v>0</v>
      </c>
      <c r="H170" s="86">
        <v>0</v>
      </c>
      <c r="I170" s="86">
        <v>0</v>
      </c>
      <c r="J170" s="87">
        <v>0</v>
      </c>
      <c r="K170" s="46">
        <f t="shared" si="3"/>
        <v>0</v>
      </c>
      <c r="L170" s="86">
        <v>0</v>
      </c>
      <c r="M170" s="86">
        <v>0</v>
      </c>
      <c r="N170" s="86">
        <v>0</v>
      </c>
      <c r="O170" s="87">
        <v>0</v>
      </c>
      <c r="P170" s="27"/>
    </row>
    <row r="171" spans="1:16" x14ac:dyDescent="0.35">
      <c r="A171" s="89" t="s">
        <v>118</v>
      </c>
      <c r="B171" s="100">
        <v>9003510800</v>
      </c>
      <c r="C171" s="89" t="s">
        <v>50</v>
      </c>
      <c r="D171" s="45">
        <v>204409.5785</v>
      </c>
      <c r="E171" s="45">
        <v>285278.08000000002</v>
      </c>
      <c r="F171" s="76">
        <f>Table323[[#This Row],[Single Family]]+Table323[[#This Row],[2-4 Units]]+Table323[[#This Row],[&gt;4 Units]]</f>
        <v>0</v>
      </c>
      <c r="G171" s="86">
        <v>0</v>
      </c>
      <c r="H171" s="86">
        <v>0</v>
      </c>
      <c r="I171" s="86">
        <v>0</v>
      </c>
      <c r="J171" s="87">
        <v>0</v>
      </c>
      <c r="K171" s="46">
        <f t="shared" si="3"/>
        <v>0</v>
      </c>
      <c r="L171" s="86">
        <v>0</v>
      </c>
      <c r="M171" s="86">
        <v>0</v>
      </c>
      <c r="N171" s="86">
        <v>0</v>
      </c>
      <c r="O171" s="87">
        <v>0</v>
      </c>
      <c r="P171" s="27"/>
    </row>
    <row r="172" spans="1:16" x14ac:dyDescent="0.35">
      <c r="A172" s="89" t="s">
        <v>118</v>
      </c>
      <c r="B172" s="100">
        <v>9003511100</v>
      </c>
      <c r="C172" s="89" t="s">
        <v>50</v>
      </c>
      <c r="D172" s="45">
        <v>42320.712</v>
      </c>
      <c r="E172" s="45">
        <v>42830.29</v>
      </c>
      <c r="F172" s="76">
        <f>Table323[[#This Row],[Single Family]]+Table323[[#This Row],[2-4 Units]]+Table323[[#This Row],[&gt;4 Units]]</f>
        <v>0</v>
      </c>
      <c r="G172" s="86">
        <v>0</v>
      </c>
      <c r="H172" s="86">
        <v>0</v>
      </c>
      <c r="I172" s="86">
        <v>0</v>
      </c>
      <c r="J172" s="87">
        <v>0</v>
      </c>
      <c r="K172" s="46">
        <f t="shared" si="3"/>
        <v>0</v>
      </c>
      <c r="L172" s="86">
        <v>0</v>
      </c>
      <c r="M172" s="86">
        <v>0</v>
      </c>
      <c r="N172" s="86">
        <v>0</v>
      </c>
      <c r="O172" s="87">
        <v>0</v>
      </c>
      <c r="P172" s="27"/>
    </row>
    <row r="173" spans="1:16" x14ac:dyDescent="0.35">
      <c r="A173" s="89" t="s">
        <v>118</v>
      </c>
      <c r="B173" s="100">
        <v>9003510600</v>
      </c>
      <c r="C173" s="89" t="s">
        <v>50</v>
      </c>
      <c r="D173" s="45">
        <v>45844.015790000005</v>
      </c>
      <c r="E173" s="45">
        <v>46733.45</v>
      </c>
      <c r="F173" s="76">
        <f>Table323[[#This Row],[Single Family]]+Table323[[#This Row],[2-4 Units]]+Table323[[#This Row],[&gt;4 Units]]</f>
        <v>0</v>
      </c>
      <c r="G173" s="86">
        <v>0</v>
      </c>
      <c r="H173" s="86">
        <v>0</v>
      </c>
      <c r="I173" s="86">
        <v>0</v>
      </c>
      <c r="J173" s="87">
        <v>0</v>
      </c>
      <c r="K173" s="46">
        <f t="shared" si="3"/>
        <v>0</v>
      </c>
      <c r="L173" s="86">
        <v>0</v>
      </c>
      <c r="M173" s="86">
        <v>0</v>
      </c>
      <c r="N173" s="86">
        <v>0</v>
      </c>
      <c r="O173" s="87">
        <v>0</v>
      </c>
      <c r="P173" s="27"/>
    </row>
    <row r="174" spans="1:16" x14ac:dyDescent="0.35">
      <c r="A174" s="89" t="s">
        <v>118</v>
      </c>
      <c r="B174" s="100">
        <v>9003510200</v>
      </c>
      <c r="C174" s="89" t="s">
        <v>50</v>
      </c>
      <c r="D174" s="45">
        <v>18447.5033</v>
      </c>
      <c r="E174" s="45">
        <v>13396.57</v>
      </c>
      <c r="F174" s="76">
        <f>Table323[[#This Row],[Single Family]]+Table323[[#This Row],[2-4 Units]]+Table323[[#This Row],[&gt;4 Units]]</f>
        <v>0</v>
      </c>
      <c r="G174" s="86">
        <v>0</v>
      </c>
      <c r="H174" s="86">
        <v>0</v>
      </c>
      <c r="I174" s="86">
        <v>0</v>
      </c>
      <c r="J174" s="87">
        <v>0</v>
      </c>
      <c r="K174" s="46">
        <f t="shared" si="3"/>
        <v>0</v>
      </c>
      <c r="L174" s="86">
        <v>0</v>
      </c>
      <c r="M174" s="86">
        <v>0</v>
      </c>
      <c r="N174" s="86">
        <v>0</v>
      </c>
      <c r="O174" s="87">
        <v>0</v>
      </c>
      <c r="P174" s="27"/>
    </row>
    <row r="175" spans="1:16" x14ac:dyDescent="0.35">
      <c r="A175" s="89" t="s">
        <v>118</v>
      </c>
      <c r="B175" s="100">
        <v>9003511000</v>
      </c>
      <c r="C175" s="89" t="s">
        <v>50</v>
      </c>
      <c r="D175" s="45">
        <v>36354.343000000001</v>
      </c>
      <c r="E175" s="45">
        <v>161153.48000000001</v>
      </c>
      <c r="F175" s="76">
        <f>Table323[[#This Row],[Single Family]]+Table323[[#This Row],[2-4 Units]]+Table323[[#This Row],[&gt;4 Units]]</f>
        <v>0</v>
      </c>
      <c r="G175" s="86">
        <v>0</v>
      </c>
      <c r="H175" s="86">
        <v>0</v>
      </c>
      <c r="I175" s="86">
        <v>0</v>
      </c>
      <c r="J175" s="87">
        <v>0</v>
      </c>
      <c r="K175" s="46">
        <f t="shared" si="3"/>
        <v>0</v>
      </c>
      <c r="L175" s="86">
        <v>0</v>
      </c>
      <c r="M175" s="86">
        <v>0</v>
      </c>
      <c r="N175" s="86">
        <v>0</v>
      </c>
      <c r="O175" s="87">
        <v>0</v>
      </c>
      <c r="P175" s="27"/>
    </row>
    <row r="176" spans="1:16" x14ac:dyDescent="0.35">
      <c r="A176" s="89" t="s">
        <v>119</v>
      </c>
      <c r="B176" s="100">
        <v>9011695202</v>
      </c>
      <c r="C176" s="89" t="s">
        <v>50</v>
      </c>
      <c r="D176" s="45">
        <v>71.126000000000005</v>
      </c>
      <c r="E176" s="45">
        <v>468687.38</v>
      </c>
      <c r="F176" s="76">
        <f>Table323[[#This Row],[Single Family]]+Table323[[#This Row],[2-4 Units]]+Table323[[#This Row],[&gt;4 Units]]</f>
        <v>0</v>
      </c>
      <c r="G176" s="86">
        <v>0</v>
      </c>
      <c r="H176" s="86">
        <v>0</v>
      </c>
      <c r="I176" s="86">
        <v>0</v>
      </c>
      <c r="J176" s="87">
        <v>0</v>
      </c>
      <c r="K176" s="46">
        <f t="shared" si="3"/>
        <v>0</v>
      </c>
      <c r="L176" s="86">
        <v>0</v>
      </c>
      <c r="M176" s="86">
        <v>0</v>
      </c>
      <c r="N176" s="86">
        <v>0</v>
      </c>
      <c r="O176" s="87">
        <v>0</v>
      </c>
      <c r="P176" s="27"/>
    </row>
    <row r="177" spans="1:16" x14ac:dyDescent="0.35">
      <c r="A177" s="89" t="s">
        <v>119</v>
      </c>
      <c r="B177" s="100">
        <v>9011716101</v>
      </c>
      <c r="C177" s="89" t="s">
        <v>50</v>
      </c>
      <c r="D177" s="45">
        <v>21030.983</v>
      </c>
      <c r="E177" s="45">
        <v>33053.64</v>
      </c>
      <c r="F177" s="76">
        <f>Table323[[#This Row],[Single Family]]+Table323[[#This Row],[2-4 Units]]+Table323[[#This Row],[&gt;4 Units]]</f>
        <v>21</v>
      </c>
      <c r="G177" s="86">
        <v>21</v>
      </c>
      <c r="H177" s="86">
        <v>0</v>
      </c>
      <c r="I177" s="86">
        <v>0</v>
      </c>
      <c r="J177" s="87">
        <v>28841.26</v>
      </c>
      <c r="K177" s="46">
        <f t="shared" si="3"/>
        <v>6</v>
      </c>
      <c r="L177" s="86">
        <v>6</v>
      </c>
      <c r="M177" s="86">
        <v>0</v>
      </c>
      <c r="N177" s="86">
        <v>0</v>
      </c>
      <c r="O177" s="87">
        <v>14744.34</v>
      </c>
      <c r="P177" s="27" t="s">
        <v>200</v>
      </c>
    </row>
    <row r="178" spans="1:16" x14ac:dyDescent="0.35">
      <c r="A178" s="89" t="s">
        <v>119</v>
      </c>
      <c r="B178" s="100">
        <v>9011716102</v>
      </c>
      <c r="C178" s="89" t="s">
        <v>50</v>
      </c>
      <c r="D178" s="45">
        <v>395281.55144000001</v>
      </c>
      <c r="E178" s="45">
        <v>509928.61</v>
      </c>
      <c r="F178" s="76">
        <f>Table323[[#This Row],[Single Family]]+Table323[[#This Row],[2-4 Units]]+Table323[[#This Row],[&gt;4 Units]]</f>
        <v>99</v>
      </c>
      <c r="G178" s="86">
        <v>99</v>
      </c>
      <c r="H178" s="86">
        <v>0</v>
      </c>
      <c r="I178" s="86">
        <v>0</v>
      </c>
      <c r="J178" s="87">
        <v>153967.78</v>
      </c>
      <c r="K178" s="46">
        <f t="shared" si="3"/>
        <v>6</v>
      </c>
      <c r="L178" s="86">
        <v>4</v>
      </c>
      <c r="M178" s="86">
        <v>2</v>
      </c>
      <c r="N178" s="86">
        <v>0</v>
      </c>
      <c r="O178" s="87">
        <v>16511.05</v>
      </c>
      <c r="P178" s="27"/>
    </row>
    <row r="179" spans="1:16" x14ac:dyDescent="0.35">
      <c r="A179" s="89" t="s">
        <v>119</v>
      </c>
      <c r="B179" s="100">
        <v>9011870701</v>
      </c>
      <c r="C179" s="89" t="s">
        <v>50</v>
      </c>
      <c r="D179" s="45">
        <v>2621.9153000000001</v>
      </c>
      <c r="E179" s="45">
        <v>0</v>
      </c>
      <c r="F179" s="76">
        <f>Table323[[#This Row],[Single Family]]+Table323[[#This Row],[2-4 Units]]+Table323[[#This Row],[&gt;4 Units]]</f>
        <v>47</v>
      </c>
      <c r="G179" s="86">
        <v>45</v>
      </c>
      <c r="H179" s="86">
        <v>2</v>
      </c>
      <c r="I179" s="86">
        <v>0</v>
      </c>
      <c r="J179" s="87">
        <v>106538.14</v>
      </c>
      <c r="K179" s="46">
        <f t="shared" si="3"/>
        <v>4</v>
      </c>
      <c r="L179" s="86">
        <v>2</v>
      </c>
      <c r="M179" s="86">
        <v>2</v>
      </c>
      <c r="N179" s="86">
        <v>0</v>
      </c>
      <c r="O179" s="87">
        <v>28236.03</v>
      </c>
      <c r="P179" s="27"/>
    </row>
    <row r="180" spans="1:16" x14ac:dyDescent="0.35">
      <c r="A180" s="89" t="s">
        <v>119</v>
      </c>
      <c r="B180" s="100">
        <v>9011870704</v>
      </c>
      <c r="C180" s="89" t="s">
        <v>50</v>
      </c>
      <c r="D180" s="45">
        <v>639.80539999999996</v>
      </c>
      <c r="E180" s="45">
        <v>0</v>
      </c>
      <c r="F180" s="76">
        <f>Table323[[#This Row],[Single Family]]+Table323[[#This Row],[2-4 Units]]+Table323[[#This Row],[&gt;4 Units]]</f>
        <v>0</v>
      </c>
      <c r="G180" s="86">
        <v>0</v>
      </c>
      <c r="H180" s="86">
        <v>0</v>
      </c>
      <c r="I180" s="86">
        <v>0</v>
      </c>
      <c r="J180" s="87">
        <v>0</v>
      </c>
      <c r="K180" s="46">
        <f t="shared" si="3"/>
        <v>0</v>
      </c>
      <c r="L180" s="86">
        <v>0</v>
      </c>
      <c r="M180" s="86">
        <v>0</v>
      </c>
      <c r="N180" s="86">
        <v>0</v>
      </c>
      <c r="O180" s="87">
        <v>0</v>
      </c>
      <c r="P180" s="27"/>
    </row>
    <row r="181" spans="1:16" x14ac:dyDescent="0.35">
      <c r="A181" s="89" t="s">
        <v>119</v>
      </c>
      <c r="B181" s="100">
        <v>9011870703</v>
      </c>
      <c r="C181" s="89" t="s">
        <v>50</v>
      </c>
      <c r="D181" s="45">
        <v>83.686999999999998</v>
      </c>
      <c r="E181" s="45">
        <v>0</v>
      </c>
      <c r="F181" s="76">
        <f>Table323[[#This Row],[Single Family]]+Table323[[#This Row],[2-4 Units]]+Table323[[#This Row],[&gt;4 Units]]</f>
        <v>0</v>
      </c>
      <c r="G181" s="86">
        <v>0</v>
      </c>
      <c r="H181" s="86">
        <v>0</v>
      </c>
      <c r="I181" s="86">
        <v>0</v>
      </c>
      <c r="J181" s="87">
        <v>0</v>
      </c>
      <c r="K181" s="46">
        <f t="shared" si="3"/>
        <v>0</v>
      </c>
      <c r="L181" s="86">
        <v>0</v>
      </c>
      <c r="M181" s="86">
        <v>0</v>
      </c>
      <c r="N181" s="86">
        <v>0</v>
      </c>
      <c r="O181" s="87">
        <v>0</v>
      </c>
      <c r="P181" s="27"/>
    </row>
    <row r="182" spans="1:16" x14ac:dyDescent="0.35">
      <c r="A182" s="89" t="s">
        <v>120</v>
      </c>
      <c r="B182" s="100">
        <v>9003476100</v>
      </c>
      <c r="C182" s="89" t="s">
        <v>50</v>
      </c>
      <c r="D182" s="45">
        <v>101.81829999999999</v>
      </c>
      <c r="E182" s="45">
        <v>23824.34</v>
      </c>
      <c r="F182" s="76">
        <f>Table323[[#This Row],[Single Family]]+Table323[[#This Row],[2-4 Units]]+Table323[[#This Row],[&gt;4 Units]]</f>
        <v>0</v>
      </c>
      <c r="G182" s="86">
        <v>0</v>
      </c>
      <c r="H182" s="86">
        <v>0</v>
      </c>
      <c r="I182" s="86">
        <v>0</v>
      </c>
      <c r="J182" s="87">
        <v>0</v>
      </c>
      <c r="K182" s="46">
        <f t="shared" si="3"/>
        <v>0</v>
      </c>
      <c r="L182" s="86">
        <v>0</v>
      </c>
      <c r="M182" s="86">
        <v>0</v>
      </c>
      <c r="N182" s="86">
        <v>0</v>
      </c>
      <c r="O182" s="87">
        <v>0</v>
      </c>
      <c r="P182" s="27"/>
    </row>
    <row r="183" spans="1:16" x14ac:dyDescent="0.35">
      <c r="A183" s="89" t="s">
        <v>120</v>
      </c>
      <c r="B183" s="100">
        <v>9003484100</v>
      </c>
      <c r="C183" s="89" t="s">
        <v>56</v>
      </c>
      <c r="D183" s="45">
        <v>193419.51121999999</v>
      </c>
      <c r="E183" s="45">
        <v>231311.94</v>
      </c>
      <c r="F183" s="76">
        <f>Table323[[#This Row],[Single Family]]+Table323[[#This Row],[2-4 Units]]+Table323[[#This Row],[&gt;4 Units]]</f>
        <v>82</v>
      </c>
      <c r="G183" s="86">
        <v>81</v>
      </c>
      <c r="H183" s="86">
        <v>1</v>
      </c>
      <c r="I183" s="86">
        <v>0</v>
      </c>
      <c r="J183" s="87">
        <v>160313.01</v>
      </c>
      <c r="K183" s="46">
        <f t="shared" si="3"/>
        <v>19</v>
      </c>
      <c r="L183" s="86">
        <v>17</v>
      </c>
      <c r="M183" s="86">
        <v>2</v>
      </c>
      <c r="N183" s="86">
        <v>0</v>
      </c>
      <c r="O183" s="87">
        <v>56346.15</v>
      </c>
      <c r="P183" s="27"/>
    </row>
    <row r="184" spans="1:16" x14ac:dyDescent="0.35">
      <c r="A184" s="89" t="s">
        <v>120</v>
      </c>
      <c r="B184" s="100">
        <v>9003487100</v>
      </c>
      <c r="C184" s="89" t="s">
        <v>50</v>
      </c>
      <c r="D184" s="45">
        <v>220.34219999999999</v>
      </c>
      <c r="E184" s="45">
        <v>0</v>
      </c>
      <c r="F184" s="76">
        <f>Table323[[#This Row],[Single Family]]+Table323[[#This Row],[2-4 Units]]+Table323[[#This Row],[&gt;4 Units]]</f>
        <v>0</v>
      </c>
      <c r="G184" s="86">
        <v>0</v>
      </c>
      <c r="H184" s="86">
        <v>0</v>
      </c>
      <c r="I184" s="86">
        <v>0</v>
      </c>
      <c r="J184" s="87">
        <v>0</v>
      </c>
      <c r="K184" s="46">
        <f t="shared" si="3"/>
        <v>0</v>
      </c>
      <c r="L184" s="86">
        <v>0</v>
      </c>
      <c r="M184" s="86">
        <v>0</v>
      </c>
      <c r="N184" s="86">
        <v>0</v>
      </c>
      <c r="O184" s="87">
        <v>0</v>
      </c>
      <c r="P184" s="27"/>
    </row>
    <row r="185" spans="1:16" x14ac:dyDescent="0.35">
      <c r="A185" s="89" t="s">
        <v>120</v>
      </c>
      <c r="B185" s="100">
        <v>9003484200</v>
      </c>
      <c r="C185" s="89" t="s">
        <v>50</v>
      </c>
      <c r="D185" s="45">
        <v>593.95510000000002</v>
      </c>
      <c r="E185" s="45">
        <v>2995.45</v>
      </c>
      <c r="F185" s="76">
        <f>Table323[[#This Row],[Single Family]]+Table323[[#This Row],[2-4 Units]]+Table323[[#This Row],[&gt;4 Units]]</f>
        <v>0</v>
      </c>
      <c r="G185" s="86">
        <v>0</v>
      </c>
      <c r="H185" s="86">
        <v>0</v>
      </c>
      <c r="I185" s="86">
        <v>0</v>
      </c>
      <c r="J185" s="87">
        <v>0</v>
      </c>
      <c r="K185" s="46">
        <f t="shared" si="3"/>
        <v>0</v>
      </c>
      <c r="L185" s="86">
        <v>0</v>
      </c>
      <c r="M185" s="86">
        <v>0</v>
      </c>
      <c r="N185" s="86">
        <v>0</v>
      </c>
      <c r="O185" s="87">
        <v>0</v>
      </c>
      <c r="P185" s="27"/>
    </row>
    <row r="186" spans="1:16" x14ac:dyDescent="0.35">
      <c r="A186" s="89" t="s">
        <v>121</v>
      </c>
      <c r="B186" s="100">
        <v>9015902200</v>
      </c>
      <c r="C186" s="89" t="s">
        <v>50</v>
      </c>
      <c r="D186" s="45">
        <v>33987.708559999999</v>
      </c>
      <c r="E186" s="45">
        <v>21674.33</v>
      </c>
      <c r="F186" s="76">
        <f>Table323[[#This Row],[Single Family]]+Table323[[#This Row],[2-4 Units]]+Table323[[#This Row],[&gt;4 Units]]</f>
        <v>7</v>
      </c>
      <c r="G186" s="86">
        <v>7</v>
      </c>
      <c r="H186" s="86">
        <v>0</v>
      </c>
      <c r="I186" s="86">
        <v>0</v>
      </c>
      <c r="J186" s="87">
        <v>9098.74</v>
      </c>
      <c r="K186" s="46">
        <f t="shared" si="3"/>
        <v>2</v>
      </c>
      <c r="L186" s="86">
        <v>2</v>
      </c>
      <c r="M186" s="86">
        <v>0</v>
      </c>
      <c r="N186" s="86">
        <v>0</v>
      </c>
      <c r="O186" s="87">
        <v>728.59</v>
      </c>
      <c r="P186" s="27"/>
    </row>
    <row r="187" spans="1:16" x14ac:dyDescent="0.35">
      <c r="A187" s="89" t="s">
        <v>122</v>
      </c>
      <c r="B187" s="100">
        <v>9013535100</v>
      </c>
      <c r="C187" s="89" t="s">
        <v>50</v>
      </c>
      <c r="D187" s="45">
        <v>221292.94315000001</v>
      </c>
      <c r="E187" s="45">
        <v>361399.96</v>
      </c>
      <c r="F187" s="76">
        <f>Table323[[#This Row],[Single Family]]+Table323[[#This Row],[2-4 Units]]+Table323[[#This Row],[&gt;4 Units]]</f>
        <v>109</v>
      </c>
      <c r="G187" s="86">
        <v>109</v>
      </c>
      <c r="H187" s="86">
        <v>0</v>
      </c>
      <c r="I187" s="86">
        <v>0</v>
      </c>
      <c r="J187" s="87">
        <v>219720.09</v>
      </c>
      <c r="K187" s="46">
        <f t="shared" si="3"/>
        <v>6</v>
      </c>
      <c r="L187" s="86">
        <v>5</v>
      </c>
      <c r="M187" s="86">
        <v>1</v>
      </c>
      <c r="N187" s="86">
        <v>0</v>
      </c>
      <c r="O187" s="87">
        <v>24723.07</v>
      </c>
      <c r="P187" s="27"/>
    </row>
    <row r="188" spans="1:16" x14ac:dyDescent="0.35">
      <c r="A188" s="89" t="s">
        <v>122</v>
      </c>
      <c r="B188" s="100">
        <v>9013535200</v>
      </c>
      <c r="C188" s="89" t="s">
        <v>50</v>
      </c>
      <c r="D188" s="45">
        <v>94658.010069999989</v>
      </c>
      <c r="E188" s="45">
        <v>136391.57</v>
      </c>
      <c r="F188" s="76">
        <f>Table323[[#This Row],[Single Family]]+Table323[[#This Row],[2-4 Units]]+Table323[[#This Row],[&gt;4 Units]]</f>
        <v>47</v>
      </c>
      <c r="G188" s="86">
        <v>47</v>
      </c>
      <c r="H188" s="86">
        <v>0</v>
      </c>
      <c r="I188" s="86">
        <v>0</v>
      </c>
      <c r="J188" s="87">
        <v>85702.16</v>
      </c>
      <c r="K188" s="46">
        <f t="shared" si="3"/>
        <v>4</v>
      </c>
      <c r="L188" s="86">
        <v>4</v>
      </c>
      <c r="M188" s="86">
        <v>0</v>
      </c>
      <c r="N188" s="86">
        <v>0</v>
      </c>
      <c r="O188" s="87">
        <v>18897.900000000001</v>
      </c>
      <c r="P188" s="27"/>
    </row>
    <row r="189" spans="1:16" x14ac:dyDescent="0.35">
      <c r="A189" s="89" t="s">
        <v>122</v>
      </c>
      <c r="B189" s="100">
        <v>9013538201</v>
      </c>
      <c r="C189" s="89" t="s">
        <v>50</v>
      </c>
      <c r="D189" s="45">
        <v>130.51779999999999</v>
      </c>
      <c r="E189" s="45">
        <v>0</v>
      </c>
      <c r="F189" s="76">
        <f>Table323[[#This Row],[Single Family]]+Table323[[#This Row],[2-4 Units]]+Table323[[#This Row],[&gt;4 Units]]</f>
        <v>0</v>
      </c>
      <c r="G189" s="86">
        <v>0</v>
      </c>
      <c r="H189" s="86">
        <v>0</v>
      </c>
      <c r="I189" s="86">
        <v>0</v>
      </c>
      <c r="J189" s="87">
        <v>0</v>
      </c>
      <c r="K189" s="46">
        <f t="shared" si="3"/>
        <v>0</v>
      </c>
      <c r="L189" s="86">
        <v>0</v>
      </c>
      <c r="M189" s="86">
        <v>0</v>
      </c>
      <c r="N189" s="86">
        <v>0</v>
      </c>
      <c r="O189" s="87">
        <v>0</v>
      </c>
      <c r="P189" s="27"/>
    </row>
    <row r="190" spans="1:16" x14ac:dyDescent="0.35">
      <c r="A190" s="89" t="s">
        <v>122</v>
      </c>
      <c r="B190" s="100">
        <v>9013538202</v>
      </c>
      <c r="C190" s="89" t="s">
        <v>50</v>
      </c>
      <c r="D190" s="45">
        <v>56.073999999999998</v>
      </c>
      <c r="E190" s="45">
        <v>0</v>
      </c>
      <c r="F190" s="76">
        <f>Table323[[#This Row],[Single Family]]+Table323[[#This Row],[2-4 Units]]+Table323[[#This Row],[&gt;4 Units]]</f>
        <v>0</v>
      </c>
      <c r="G190" s="86">
        <v>0</v>
      </c>
      <c r="H190" s="86">
        <v>0</v>
      </c>
      <c r="I190" s="86">
        <v>0</v>
      </c>
      <c r="J190" s="87">
        <v>0</v>
      </c>
      <c r="K190" s="46">
        <f t="shared" si="3"/>
        <v>0</v>
      </c>
      <c r="L190" s="86">
        <v>0</v>
      </c>
      <c r="M190" s="86">
        <v>0</v>
      </c>
      <c r="N190" s="86">
        <v>0</v>
      </c>
      <c r="O190" s="87">
        <v>0</v>
      </c>
      <c r="P190" s="27"/>
    </row>
    <row r="191" spans="1:16" x14ac:dyDescent="0.35">
      <c r="A191" s="89" t="s">
        <v>123</v>
      </c>
      <c r="B191" s="100">
        <v>9003480300</v>
      </c>
      <c r="C191" s="89" t="s">
        <v>50</v>
      </c>
      <c r="D191" s="45">
        <v>25000.260589999998</v>
      </c>
      <c r="E191" s="45">
        <v>102583.65</v>
      </c>
      <c r="F191" s="76">
        <f>Table323[[#This Row],[Single Family]]+Table323[[#This Row],[2-4 Units]]+Table323[[#This Row],[&gt;4 Units]]</f>
        <v>14</v>
      </c>
      <c r="G191" s="86">
        <v>14</v>
      </c>
      <c r="H191" s="86">
        <v>0</v>
      </c>
      <c r="I191" s="86">
        <v>0</v>
      </c>
      <c r="J191" s="87">
        <v>25322.32</v>
      </c>
      <c r="K191" s="46">
        <f t="shared" si="3"/>
        <v>6</v>
      </c>
      <c r="L191" s="86">
        <v>6</v>
      </c>
      <c r="M191" s="86">
        <v>0</v>
      </c>
      <c r="N191" s="86">
        <v>0</v>
      </c>
      <c r="O191" s="87">
        <v>16361.26</v>
      </c>
      <c r="P191" s="27"/>
    </row>
    <row r="192" spans="1:16" x14ac:dyDescent="0.35">
      <c r="A192" s="89" t="s">
        <v>123</v>
      </c>
      <c r="B192" s="100">
        <v>9003480400</v>
      </c>
      <c r="C192" s="89" t="s">
        <v>50</v>
      </c>
      <c r="D192" s="45">
        <v>43018.180870000004</v>
      </c>
      <c r="E192" s="45">
        <v>25504.080000000002</v>
      </c>
      <c r="F192" s="76">
        <f>Table323[[#This Row],[Single Family]]+Table323[[#This Row],[2-4 Units]]+Table323[[#This Row],[&gt;4 Units]]</f>
        <v>331</v>
      </c>
      <c r="G192" s="86">
        <v>122</v>
      </c>
      <c r="H192" s="86">
        <v>1</v>
      </c>
      <c r="I192" s="86">
        <v>208</v>
      </c>
      <c r="J192" s="87">
        <v>180665.82</v>
      </c>
      <c r="K192" s="46">
        <f t="shared" si="3"/>
        <v>37</v>
      </c>
      <c r="L192" s="86">
        <v>32</v>
      </c>
      <c r="M192" s="86">
        <v>5</v>
      </c>
      <c r="N192" s="86">
        <v>0</v>
      </c>
      <c r="O192" s="87">
        <v>91377.96</v>
      </c>
      <c r="P192" s="27"/>
    </row>
    <row r="193" spans="1:16" x14ac:dyDescent="0.35">
      <c r="A193" s="89" t="s">
        <v>123</v>
      </c>
      <c r="B193" s="100">
        <v>9003480500</v>
      </c>
      <c r="C193" s="89" t="s">
        <v>50</v>
      </c>
      <c r="D193" s="45">
        <v>38418.174660000004</v>
      </c>
      <c r="E193" s="45">
        <v>61713.760000000002</v>
      </c>
      <c r="F193" s="76">
        <f>Table323[[#This Row],[Single Family]]+Table323[[#This Row],[2-4 Units]]+Table323[[#This Row],[&gt;4 Units]]</f>
        <v>25</v>
      </c>
      <c r="G193" s="86">
        <v>25</v>
      </c>
      <c r="H193" s="86">
        <v>0</v>
      </c>
      <c r="I193" s="86">
        <v>0</v>
      </c>
      <c r="J193" s="87">
        <v>38872.050000000003</v>
      </c>
      <c r="K193" s="46">
        <f t="shared" si="3"/>
        <v>7</v>
      </c>
      <c r="L193" s="86">
        <v>6</v>
      </c>
      <c r="M193" s="86">
        <v>1</v>
      </c>
      <c r="N193" s="86">
        <v>0</v>
      </c>
      <c r="O193" s="87">
        <v>14248.31</v>
      </c>
      <c r="P193" s="27"/>
    </row>
    <row r="194" spans="1:16" x14ac:dyDescent="0.35">
      <c r="A194" s="89" t="s">
        <v>123</v>
      </c>
      <c r="B194" s="100">
        <v>9003480600</v>
      </c>
      <c r="C194" s="89" t="s">
        <v>50</v>
      </c>
      <c r="D194" s="45">
        <v>44137.428509999998</v>
      </c>
      <c r="E194" s="45">
        <v>14970.92</v>
      </c>
      <c r="F194" s="76">
        <f>Table323[[#This Row],[Single Family]]+Table323[[#This Row],[2-4 Units]]+Table323[[#This Row],[&gt;4 Units]]</f>
        <v>5</v>
      </c>
      <c r="G194" s="86">
        <v>5</v>
      </c>
      <c r="H194" s="86">
        <v>0</v>
      </c>
      <c r="I194" s="86">
        <v>0</v>
      </c>
      <c r="J194" s="87">
        <v>3305.16</v>
      </c>
      <c r="K194" s="46">
        <f t="shared" si="3"/>
        <v>10</v>
      </c>
      <c r="L194" s="86">
        <v>3</v>
      </c>
      <c r="M194" s="86">
        <v>7</v>
      </c>
      <c r="N194" s="86">
        <v>0</v>
      </c>
      <c r="O194" s="87">
        <v>6701.26</v>
      </c>
      <c r="P194" s="27"/>
    </row>
    <row r="195" spans="1:16" x14ac:dyDescent="0.35">
      <c r="A195" s="89" t="s">
        <v>123</v>
      </c>
      <c r="B195" s="100">
        <v>9003480700</v>
      </c>
      <c r="C195" s="89" t="s">
        <v>50</v>
      </c>
      <c r="D195" s="45">
        <v>20101.763149999999</v>
      </c>
      <c r="E195" s="45">
        <v>12492.05</v>
      </c>
      <c r="F195" s="76">
        <f>Table323[[#This Row],[Single Family]]+Table323[[#This Row],[2-4 Units]]+Table323[[#This Row],[&gt;4 Units]]</f>
        <v>7</v>
      </c>
      <c r="G195" s="86">
        <v>7</v>
      </c>
      <c r="H195" s="86">
        <v>0</v>
      </c>
      <c r="I195" s="86">
        <v>0</v>
      </c>
      <c r="J195" s="87">
        <v>4769.2</v>
      </c>
      <c r="K195" s="46">
        <f t="shared" si="3"/>
        <v>87</v>
      </c>
      <c r="L195" s="86">
        <v>3</v>
      </c>
      <c r="M195" s="86">
        <v>0</v>
      </c>
      <c r="N195" s="86">
        <v>84</v>
      </c>
      <c r="O195" s="87">
        <v>1900.4</v>
      </c>
      <c r="P195" s="27"/>
    </row>
    <row r="196" spans="1:16" x14ac:dyDescent="0.35">
      <c r="A196" s="89" t="s">
        <v>123</v>
      </c>
      <c r="B196" s="100">
        <v>9003480800</v>
      </c>
      <c r="C196" s="89" t="s">
        <v>50</v>
      </c>
      <c r="D196" s="45">
        <v>57169.739490000007</v>
      </c>
      <c r="E196" s="45">
        <v>95356.94</v>
      </c>
      <c r="F196" s="76">
        <f>Table323[[#This Row],[Single Family]]+Table323[[#This Row],[2-4 Units]]+Table323[[#This Row],[&gt;4 Units]]</f>
        <v>28</v>
      </c>
      <c r="G196" s="86">
        <v>28</v>
      </c>
      <c r="H196" s="86">
        <v>0</v>
      </c>
      <c r="I196" s="86">
        <v>0</v>
      </c>
      <c r="J196" s="87">
        <v>40685.879999999997</v>
      </c>
      <c r="K196" s="46">
        <f t="shared" si="3"/>
        <v>13</v>
      </c>
      <c r="L196" s="86">
        <v>12</v>
      </c>
      <c r="M196" s="86">
        <v>1</v>
      </c>
      <c r="N196" s="86">
        <v>0</v>
      </c>
      <c r="O196" s="87">
        <v>37016.57</v>
      </c>
      <c r="P196" s="27"/>
    </row>
    <row r="197" spans="1:16" x14ac:dyDescent="0.35">
      <c r="A197" s="89" t="s">
        <v>123</v>
      </c>
      <c r="B197" s="100">
        <v>9003480900</v>
      </c>
      <c r="C197" s="89" t="s">
        <v>50</v>
      </c>
      <c r="D197" s="45">
        <v>25582.448100000001</v>
      </c>
      <c r="E197" s="45">
        <v>74371.14</v>
      </c>
      <c r="F197" s="76">
        <f>Table323[[#This Row],[Single Family]]+Table323[[#This Row],[2-4 Units]]+Table323[[#This Row],[&gt;4 Units]]</f>
        <v>18</v>
      </c>
      <c r="G197" s="86">
        <v>18</v>
      </c>
      <c r="H197" s="86">
        <v>0</v>
      </c>
      <c r="I197" s="86">
        <v>0</v>
      </c>
      <c r="J197" s="87">
        <v>24368.799999999999</v>
      </c>
      <c r="K197" s="46">
        <f t="shared" si="3"/>
        <v>8</v>
      </c>
      <c r="L197" s="86">
        <v>8</v>
      </c>
      <c r="M197" s="86">
        <v>0</v>
      </c>
      <c r="N197" s="86">
        <v>0</v>
      </c>
      <c r="O197" s="87">
        <v>46717.34</v>
      </c>
      <c r="P197" s="27"/>
    </row>
    <row r="198" spans="1:16" x14ac:dyDescent="0.35">
      <c r="A198" s="89" t="s">
        <v>123</v>
      </c>
      <c r="B198" s="100">
        <v>9003481000</v>
      </c>
      <c r="C198" s="89" t="s">
        <v>50</v>
      </c>
      <c r="D198" s="45">
        <v>210806.52215</v>
      </c>
      <c r="E198" s="45">
        <v>284591.8</v>
      </c>
      <c r="F198" s="76">
        <f>Table323[[#This Row],[Single Family]]+Table323[[#This Row],[2-4 Units]]+Table323[[#This Row],[&gt;4 Units]]</f>
        <v>24</v>
      </c>
      <c r="G198" s="86">
        <v>24</v>
      </c>
      <c r="H198" s="86">
        <v>0</v>
      </c>
      <c r="I198" s="86">
        <v>0</v>
      </c>
      <c r="J198" s="87">
        <v>18904.84</v>
      </c>
      <c r="K198" s="46">
        <f t="shared" ref="K198:K260" si="4">L198+M198+N198</f>
        <v>2</v>
      </c>
      <c r="L198" s="86">
        <v>2</v>
      </c>
      <c r="M198" s="86">
        <v>0</v>
      </c>
      <c r="N198" s="86">
        <v>0</v>
      </c>
      <c r="O198" s="87">
        <v>3731.86</v>
      </c>
      <c r="P198" s="27"/>
    </row>
    <row r="199" spans="1:16" x14ac:dyDescent="0.35">
      <c r="A199" s="89" t="s">
        <v>123</v>
      </c>
      <c r="B199" s="100">
        <v>9003481100</v>
      </c>
      <c r="C199" s="89" t="s">
        <v>50</v>
      </c>
      <c r="D199" s="45">
        <v>45354.946629999999</v>
      </c>
      <c r="E199" s="45">
        <v>68978.710000000006</v>
      </c>
      <c r="F199" s="76">
        <f>Table323[[#This Row],[Single Family]]+Table323[[#This Row],[2-4 Units]]+Table323[[#This Row],[&gt;4 Units]]</f>
        <v>29</v>
      </c>
      <c r="G199" s="86">
        <v>29</v>
      </c>
      <c r="H199" s="86">
        <v>0</v>
      </c>
      <c r="I199" s="86">
        <v>0</v>
      </c>
      <c r="J199" s="87">
        <v>43435.26</v>
      </c>
      <c r="K199" s="46">
        <f t="shared" si="4"/>
        <v>3</v>
      </c>
      <c r="L199" s="86">
        <v>3</v>
      </c>
      <c r="M199" s="86">
        <v>0</v>
      </c>
      <c r="N199" s="86">
        <v>0</v>
      </c>
      <c r="O199" s="87">
        <v>14128.05</v>
      </c>
      <c r="P199" s="27"/>
    </row>
    <row r="200" spans="1:16" x14ac:dyDescent="0.35">
      <c r="A200" s="89" t="s">
        <v>123</v>
      </c>
      <c r="B200" s="100">
        <v>9003481200</v>
      </c>
      <c r="C200" s="89" t="s">
        <v>50</v>
      </c>
      <c r="D200" s="45">
        <v>47039.900370000003</v>
      </c>
      <c r="E200" s="45">
        <v>51410.57</v>
      </c>
      <c r="F200" s="76">
        <f>Table323[[#This Row],[Single Family]]+Table323[[#This Row],[2-4 Units]]+Table323[[#This Row],[&gt;4 Units]]</f>
        <v>22</v>
      </c>
      <c r="G200" s="86">
        <v>22</v>
      </c>
      <c r="H200" s="86">
        <v>0</v>
      </c>
      <c r="I200" s="86">
        <v>0</v>
      </c>
      <c r="J200" s="87">
        <v>28964.93</v>
      </c>
      <c r="K200" s="46">
        <f t="shared" si="4"/>
        <v>5</v>
      </c>
      <c r="L200" s="86">
        <v>5</v>
      </c>
      <c r="M200" s="86">
        <v>0</v>
      </c>
      <c r="N200" s="86">
        <v>0</v>
      </c>
      <c r="O200" s="87">
        <v>19099.36</v>
      </c>
      <c r="P200" s="27"/>
    </row>
    <row r="201" spans="1:16" x14ac:dyDescent="0.35">
      <c r="A201" s="89" t="s">
        <v>123</v>
      </c>
      <c r="B201" s="100">
        <v>9003481300</v>
      </c>
      <c r="C201" s="89" t="s">
        <v>50</v>
      </c>
      <c r="D201" s="45">
        <v>33821.797360000004</v>
      </c>
      <c r="E201" s="45">
        <v>73818.23</v>
      </c>
      <c r="F201" s="76">
        <f>Table323[[#This Row],[Single Family]]+Table323[[#This Row],[2-4 Units]]+Table323[[#This Row],[&gt;4 Units]]</f>
        <v>18</v>
      </c>
      <c r="G201" s="86">
        <v>18</v>
      </c>
      <c r="H201" s="86">
        <v>0</v>
      </c>
      <c r="I201" s="86">
        <v>0</v>
      </c>
      <c r="J201" s="87">
        <v>25066.33</v>
      </c>
      <c r="K201" s="46">
        <f t="shared" si="4"/>
        <v>10</v>
      </c>
      <c r="L201" s="86">
        <v>9</v>
      </c>
      <c r="M201" s="86">
        <v>1</v>
      </c>
      <c r="N201" s="86">
        <v>0</v>
      </c>
      <c r="O201" s="87">
        <v>40104.449999999997</v>
      </c>
      <c r="P201" s="27"/>
    </row>
    <row r="202" spans="1:16" x14ac:dyDescent="0.35">
      <c r="A202" s="89" t="s">
        <v>123</v>
      </c>
      <c r="B202" s="100">
        <v>9003484200</v>
      </c>
      <c r="C202" s="89" t="s">
        <v>50</v>
      </c>
      <c r="D202" s="45">
        <v>729.50789999999995</v>
      </c>
      <c r="E202" s="45">
        <v>63.05</v>
      </c>
      <c r="F202" s="76">
        <f>Table323[[#This Row],[Single Family]]+Table323[[#This Row],[2-4 Units]]+Table323[[#This Row],[&gt;4 Units]]</f>
        <v>1</v>
      </c>
      <c r="G202" s="86">
        <v>1</v>
      </c>
      <c r="H202" s="86">
        <v>0</v>
      </c>
      <c r="I202" s="86">
        <v>0</v>
      </c>
      <c r="J202" s="87">
        <v>63.05</v>
      </c>
      <c r="K202" s="46">
        <f t="shared" si="4"/>
        <v>0</v>
      </c>
      <c r="L202" s="86">
        <v>0</v>
      </c>
      <c r="M202" s="86">
        <v>0</v>
      </c>
      <c r="N202" s="86">
        <v>0</v>
      </c>
      <c r="O202" s="87">
        <v>0</v>
      </c>
      <c r="P202" s="27"/>
    </row>
    <row r="203" spans="1:16" x14ac:dyDescent="0.35">
      <c r="A203" s="89" t="s">
        <v>123</v>
      </c>
      <c r="B203" s="100">
        <v>9003524300</v>
      </c>
      <c r="C203" s="89" t="s">
        <v>50</v>
      </c>
      <c r="D203" s="45">
        <v>57804.682670000002</v>
      </c>
      <c r="E203" s="45">
        <v>68523.97</v>
      </c>
      <c r="F203" s="76">
        <f>Table323[[#This Row],[Single Family]]+Table323[[#This Row],[2-4 Units]]+Table323[[#This Row],[&gt;4 Units]]</f>
        <v>20</v>
      </c>
      <c r="G203" s="86">
        <v>20</v>
      </c>
      <c r="H203" s="86">
        <v>0</v>
      </c>
      <c r="I203" s="86">
        <v>0</v>
      </c>
      <c r="J203" s="87">
        <v>31920.53</v>
      </c>
      <c r="K203" s="46">
        <f t="shared" si="4"/>
        <v>5</v>
      </c>
      <c r="L203" s="86">
        <v>5</v>
      </c>
      <c r="M203" s="86">
        <v>0</v>
      </c>
      <c r="N203" s="86">
        <v>0</v>
      </c>
      <c r="O203" s="87">
        <v>18505.54</v>
      </c>
      <c r="P203" s="27"/>
    </row>
    <row r="204" spans="1:16" x14ac:dyDescent="0.35">
      <c r="A204" s="89" t="s">
        <v>123</v>
      </c>
      <c r="B204" s="100">
        <v>9013538201</v>
      </c>
      <c r="C204" s="89" t="s">
        <v>50</v>
      </c>
      <c r="D204" s="45">
        <v>310.4051</v>
      </c>
      <c r="E204" s="45">
        <v>0</v>
      </c>
      <c r="F204" s="76">
        <f>Table323[[#This Row],[Single Family]]+Table323[[#This Row],[2-4 Units]]+Table323[[#This Row],[&gt;4 Units]]</f>
        <v>0</v>
      </c>
      <c r="G204" s="86">
        <v>0</v>
      </c>
      <c r="H204" s="86">
        <v>0</v>
      </c>
      <c r="I204" s="86">
        <v>0</v>
      </c>
      <c r="J204" s="87">
        <v>0</v>
      </c>
      <c r="K204" s="46">
        <f t="shared" si="4"/>
        <v>0</v>
      </c>
      <c r="L204" s="86">
        <v>0</v>
      </c>
      <c r="M204" s="86">
        <v>0</v>
      </c>
      <c r="N204" s="86">
        <v>0</v>
      </c>
      <c r="O204" s="87">
        <v>0</v>
      </c>
      <c r="P204" s="27"/>
    </row>
    <row r="205" spans="1:16" x14ac:dyDescent="0.35">
      <c r="A205" s="89" t="s">
        <v>124</v>
      </c>
      <c r="B205" s="100">
        <v>9007630100</v>
      </c>
      <c r="C205" s="89" t="s">
        <v>50</v>
      </c>
      <c r="D205" s="45">
        <v>165479.37773000001</v>
      </c>
      <c r="E205" s="45">
        <v>222522.14</v>
      </c>
      <c r="F205" s="76">
        <f>Table323[[#This Row],[Single Family]]+Table323[[#This Row],[2-4 Units]]+Table323[[#This Row],[&gt;4 Units]]</f>
        <v>50</v>
      </c>
      <c r="G205" s="86">
        <v>49</v>
      </c>
      <c r="H205" s="86">
        <v>1</v>
      </c>
      <c r="I205" s="86">
        <v>0</v>
      </c>
      <c r="J205" s="87">
        <v>99738.7</v>
      </c>
      <c r="K205" s="46">
        <f t="shared" si="4"/>
        <v>5</v>
      </c>
      <c r="L205" s="86">
        <v>4</v>
      </c>
      <c r="M205" s="86">
        <v>1</v>
      </c>
      <c r="N205" s="86">
        <v>0</v>
      </c>
      <c r="O205" s="87">
        <v>5570.66</v>
      </c>
      <c r="P205" s="27"/>
    </row>
    <row r="206" spans="1:16" x14ac:dyDescent="0.35">
      <c r="A206" s="89" t="s">
        <v>124</v>
      </c>
      <c r="B206" s="100">
        <v>9007670100</v>
      </c>
      <c r="C206" s="89" t="s">
        <v>50</v>
      </c>
      <c r="D206" s="45">
        <v>282.3098</v>
      </c>
      <c r="E206" s="45">
        <v>0</v>
      </c>
      <c r="F206" s="76">
        <f>Table323[[#This Row],[Single Family]]+Table323[[#This Row],[2-4 Units]]+Table323[[#This Row],[&gt;4 Units]]</f>
        <v>0</v>
      </c>
      <c r="G206" s="86">
        <v>0</v>
      </c>
      <c r="H206" s="86">
        <v>0</v>
      </c>
      <c r="I206" s="86">
        <v>0</v>
      </c>
      <c r="J206" s="87">
        <v>0</v>
      </c>
      <c r="K206" s="46">
        <f t="shared" si="4"/>
        <v>0</v>
      </c>
      <c r="L206" s="86">
        <v>0</v>
      </c>
      <c r="M206" s="86">
        <v>0</v>
      </c>
      <c r="N206" s="86">
        <v>0</v>
      </c>
      <c r="O206" s="87">
        <v>0</v>
      </c>
      <c r="P206" s="27"/>
    </row>
    <row r="207" spans="1:16" x14ac:dyDescent="0.35">
      <c r="A207" s="89" t="s">
        <v>125</v>
      </c>
      <c r="B207" s="100">
        <v>9003406002</v>
      </c>
      <c r="C207" s="89" t="s">
        <v>50</v>
      </c>
      <c r="D207" s="45">
        <v>270.89359999999999</v>
      </c>
      <c r="E207" s="45">
        <v>128234.43</v>
      </c>
      <c r="F207" s="76">
        <f>Table323[[#This Row],[Single Family]]+Table323[[#This Row],[2-4 Units]]+Table323[[#This Row],[&gt;4 Units]]</f>
        <v>0</v>
      </c>
      <c r="G207" s="86">
        <v>0</v>
      </c>
      <c r="H207" s="86">
        <v>0</v>
      </c>
      <c r="I207" s="86">
        <v>0</v>
      </c>
      <c r="J207" s="87">
        <v>0</v>
      </c>
      <c r="K207" s="46">
        <f t="shared" si="4"/>
        <v>0</v>
      </c>
      <c r="L207" s="86">
        <v>0</v>
      </c>
      <c r="M207" s="86">
        <v>0</v>
      </c>
      <c r="N207" s="86">
        <v>0</v>
      </c>
      <c r="O207" s="87">
        <v>0</v>
      </c>
      <c r="P207" s="27"/>
    </row>
    <row r="208" spans="1:16" x14ac:dyDescent="0.35">
      <c r="A208" s="89" t="s">
        <v>125</v>
      </c>
      <c r="B208" s="100">
        <v>9003420600</v>
      </c>
      <c r="C208" s="89" t="s">
        <v>50</v>
      </c>
      <c r="D208" s="45">
        <v>505.5299</v>
      </c>
      <c r="E208" s="45">
        <v>1606.84</v>
      </c>
      <c r="F208" s="76">
        <f>Table323[[#This Row],[Single Family]]+Table323[[#This Row],[2-4 Units]]+Table323[[#This Row],[&gt;4 Units]]</f>
        <v>1</v>
      </c>
      <c r="G208" s="86">
        <v>1</v>
      </c>
      <c r="H208" s="86">
        <v>0</v>
      </c>
      <c r="I208" s="86">
        <v>0</v>
      </c>
      <c r="J208" s="87">
        <v>471.84</v>
      </c>
      <c r="K208" s="46">
        <f t="shared" si="4"/>
        <v>0</v>
      </c>
      <c r="L208" s="86">
        <v>0</v>
      </c>
      <c r="M208" s="86">
        <v>0</v>
      </c>
      <c r="N208" s="86">
        <v>0</v>
      </c>
      <c r="O208" s="87">
        <v>0</v>
      </c>
      <c r="P208" s="27"/>
    </row>
    <row r="209" spans="1:16" x14ac:dyDescent="0.35">
      <c r="A209" s="89" t="s">
        <v>125</v>
      </c>
      <c r="B209" s="100">
        <v>9003460100</v>
      </c>
      <c r="C209" s="89" t="s">
        <v>50</v>
      </c>
      <c r="D209" s="45">
        <v>41839.731699999997</v>
      </c>
      <c r="E209" s="45">
        <v>30274.47</v>
      </c>
      <c r="F209" s="76">
        <f>Table323[[#This Row],[Single Family]]+Table323[[#This Row],[2-4 Units]]+Table323[[#This Row],[&gt;4 Units]]</f>
        <v>19</v>
      </c>
      <c r="G209" s="86">
        <v>19</v>
      </c>
      <c r="H209" s="86">
        <v>0</v>
      </c>
      <c r="I209" s="86">
        <v>0</v>
      </c>
      <c r="J209" s="87">
        <v>15040.21</v>
      </c>
      <c r="K209" s="46">
        <f t="shared" si="4"/>
        <v>2</v>
      </c>
      <c r="L209" s="86">
        <v>2</v>
      </c>
      <c r="M209" s="86">
        <v>0</v>
      </c>
      <c r="N209" s="86">
        <v>0</v>
      </c>
      <c r="O209" s="87">
        <v>2873.15</v>
      </c>
      <c r="P209" s="27"/>
    </row>
    <row r="210" spans="1:16" x14ac:dyDescent="0.35">
      <c r="A210" s="89" t="s">
        <v>125</v>
      </c>
      <c r="B210" s="100">
        <v>9003460202</v>
      </c>
      <c r="C210" s="89" t="s">
        <v>50</v>
      </c>
      <c r="D210" s="45">
        <v>67870.656260000003</v>
      </c>
      <c r="E210" s="45">
        <v>55410.11</v>
      </c>
      <c r="F210" s="76">
        <f>Table323[[#This Row],[Single Family]]+Table323[[#This Row],[2-4 Units]]+Table323[[#This Row],[&gt;4 Units]]</f>
        <v>59</v>
      </c>
      <c r="G210" s="86">
        <v>59</v>
      </c>
      <c r="H210" s="86">
        <v>0</v>
      </c>
      <c r="I210" s="86">
        <v>0</v>
      </c>
      <c r="J210" s="87">
        <v>83766.66</v>
      </c>
      <c r="K210" s="46">
        <f t="shared" si="4"/>
        <v>101</v>
      </c>
      <c r="L210" s="86">
        <v>5</v>
      </c>
      <c r="M210" s="86">
        <v>0</v>
      </c>
      <c r="N210" s="86">
        <v>96</v>
      </c>
      <c r="O210" s="87">
        <v>89472.72</v>
      </c>
      <c r="P210" s="27"/>
    </row>
    <row r="211" spans="1:16" x14ac:dyDescent="0.35">
      <c r="A211" s="89" t="s">
        <v>125</v>
      </c>
      <c r="B211" s="100">
        <v>9003460203</v>
      </c>
      <c r="C211" s="89" t="s">
        <v>50</v>
      </c>
      <c r="D211" s="45">
        <v>69841.581040000005</v>
      </c>
      <c r="E211" s="45">
        <v>59384.88</v>
      </c>
      <c r="F211" s="76">
        <f>Table323[[#This Row],[Single Family]]+Table323[[#This Row],[2-4 Units]]+Table323[[#This Row],[&gt;4 Units]]</f>
        <v>58</v>
      </c>
      <c r="G211" s="86">
        <v>58</v>
      </c>
      <c r="H211" s="86">
        <v>0</v>
      </c>
      <c r="I211" s="86">
        <v>0</v>
      </c>
      <c r="J211" s="87">
        <v>86151.61</v>
      </c>
      <c r="K211" s="46">
        <f t="shared" si="4"/>
        <v>10</v>
      </c>
      <c r="L211" s="86">
        <v>6</v>
      </c>
      <c r="M211" s="86">
        <v>4</v>
      </c>
      <c r="N211" s="86">
        <v>0</v>
      </c>
      <c r="O211" s="87">
        <v>103486.3</v>
      </c>
      <c r="P211" s="27"/>
    </row>
    <row r="212" spans="1:16" x14ac:dyDescent="0.35">
      <c r="A212" s="89" t="s">
        <v>125</v>
      </c>
      <c r="B212" s="100">
        <v>9003460204</v>
      </c>
      <c r="C212" s="89" t="s">
        <v>50</v>
      </c>
      <c r="D212" s="45">
        <v>288607.07396999997</v>
      </c>
      <c r="E212" s="45">
        <v>357425.65</v>
      </c>
      <c r="F212" s="76">
        <f>Table323[[#This Row],[Single Family]]+Table323[[#This Row],[2-4 Units]]+Table323[[#This Row],[&gt;4 Units]]</f>
        <v>23</v>
      </c>
      <c r="G212" s="86">
        <v>22</v>
      </c>
      <c r="H212" s="86">
        <v>1</v>
      </c>
      <c r="I212" s="86">
        <v>0</v>
      </c>
      <c r="J212" s="87">
        <v>30319.040000000001</v>
      </c>
      <c r="K212" s="46">
        <f t="shared" si="4"/>
        <v>41</v>
      </c>
      <c r="L212" s="86">
        <v>3</v>
      </c>
      <c r="M212" s="86">
        <v>4</v>
      </c>
      <c r="N212" s="86">
        <v>34</v>
      </c>
      <c r="O212" s="87">
        <v>38248.51</v>
      </c>
      <c r="P212" s="27"/>
    </row>
    <row r="213" spans="1:16" x14ac:dyDescent="0.35">
      <c r="A213" s="89" t="s">
        <v>125</v>
      </c>
      <c r="B213" s="100">
        <v>9003460301</v>
      </c>
      <c r="C213" s="89" t="s">
        <v>50</v>
      </c>
      <c r="D213" s="45">
        <v>31246.50563</v>
      </c>
      <c r="E213" s="45">
        <v>39912.379999999997</v>
      </c>
      <c r="F213" s="76">
        <f>Table323[[#This Row],[Single Family]]+Table323[[#This Row],[2-4 Units]]+Table323[[#This Row],[&gt;4 Units]]</f>
        <v>21</v>
      </c>
      <c r="G213" s="86">
        <v>21</v>
      </c>
      <c r="H213" s="86">
        <v>0</v>
      </c>
      <c r="I213" s="86">
        <v>0</v>
      </c>
      <c r="J213" s="87">
        <v>28059.4</v>
      </c>
      <c r="K213" s="46">
        <f t="shared" si="4"/>
        <v>5</v>
      </c>
      <c r="L213" s="86">
        <v>5</v>
      </c>
      <c r="M213" s="86">
        <v>0</v>
      </c>
      <c r="N213" s="86">
        <v>0</v>
      </c>
      <c r="O213" s="87">
        <v>2987.58</v>
      </c>
      <c r="P213" s="27"/>
    </row>
    <row r="214" spans="1:16" x14ac:dyDescent="0.35">
      <c r="A214" s="89" t="s">
        <v>125</v>
      </c>
      <c r="B214" s="100">
        <v>9003496200</v>
      </c>
      <c r="C214" s="89" t="s">
        <v>50</v>
      </c>
      <c r="D214" s="45">
        <v>150.2338</v>
      </c>
      <c r="E214" s="45">
        <v>0</v>
      </c>
      <c r="F214" s="76">
        <f>Table323[[#This Row],[Single Family]]+Table323[[#This Row],[2-4 Units]]+Table323[[#This Row],[&gt;4 Units]]</f>
        <v>0</v>
      </c>
      <c r="G214" s="86">
        <v>0</v>
      </c>
      <c r="H214" s="86">
        <v>0</v>
      </c>
      <c r="I214" s="86">
        <v>0</v>
      </c>
      <c r="J214" s="87">
        <v>0</v>
      </c>
      <c r="K214" s="46">
        <f t="shared" si="4"/>
        <v>0</v>
      </c>
      <c r="L214" s="86">
        <v>0</v>
      </c>
      <c r="M214" s="86">
        <v>0</v>
      </c>
      <c r="N214" s="86">
        <v>0</v>
      </c>
      <c r="O214" s="87">
        <v>0</v>
      </c>
      <c r="P214" s="27"/>
    </row>
    <row r="215" spans="1:16" x14ac:dyDescent="0.35">
      <c r="A215" s="89" t="s">
        <v>125</v>
      </c>
      <c r="B215" s="100">
        <v>9003460302</v>
      </c>
      <c r="C215" s="89" t="s">
        <v>50</v>
      </c>
      <c r="D215" s="45">
        <v>171.37020000000001</v>
      </c>
      <c r="E215" s="45">
        <v>0</v>
      </c>
      <c r="F215" s="76">
        <f>Table323[[#This Row],[Single Family]]+Table323[[#This Row],[2-4 Units]]+Table323[[#This Row],[&gt;4 Units]]</f>
        <v>0</v>
      </c>
      <c r="G215" s="86">
        <v>0</v>
      </c>
      <c r="H215" s="86">
        <v>0</v>
      </c>
      <c r="I215" s="86">
        <v>0</v>
      </c>
      <c r="J215" s="87">
        <v>0</v>
      </c>
      <c r="K215" s="46">
        <f t="shared" si="4"/>
        <v>0</v>
      </c>
      <c r="L215" s="86">
        <v>0</v>
      </c>
      <c r="M215" s="86">
        <v>0</v>
      </c>
      <c r="N215" s="86">
        <v>0</v>
      </c>
      <c r="O215" s="87">
        <v>0</v>
      </c>
      <c r="P215" s="27"/>
    </row>
    <row r="216" spans="1:16" x14ac:dyDescent="0.35">
      <c r="A216" s="89" t="s">
        <v>126</v>
      </c>
      <c r="B216" s="100">
        <v>9011712100</v>
      </c>
      <c r="C216" s="89" t="s">
        <v>50</v>
      </c>
      <c r="D216" s="45">
        <v>37634.048139999999</v>
      </c>
      <c r="E216" s="45">
        <v>35827.08</v>
      </c>
      <c r="F216" s="76">
        <f>Table323[[#This Row],[Single Family]]+Table323[[#This Row],[2-4 Units]]+Table323[[#This Row],[&gt;4 Units]]</f>
        <v>0</v>
      </c>
      <c r="G216" s="86">
        <v>0</v>
      </c>
      <c r="H216" s="86">
        <v>0</v>
      </c>
      <c r="I216" s="86">
        <v>0</v>
      </c>
      <c r="J216" s="87">
        <v>0</v>
      </c>
      <c r="K216" s="46">
        <f t="shared" si="4"/>
        <v>0</v>
      </c>
      <c r="L216" s="86">
        <v>0</v>
      </c>
      <c r="M216" s="86">
        <v>0</v>
      </c>
      <c r="N216" s="86">
        <v>0</v>
      </c>
      <c r="O216" s="87">
        <v>0</v>
      </c>
      <c r="P216" s="27"/>
    </row>
    <row r="217" spans="1:16" x14ac:dyDescent="0.35">
      <c r="A217" s="89" t="s">
        <v>127</v>
      </c>
      <c r="B217" s="100">
        <v>9003510700</v>
      </c>
      <c r="C217" s="89" t="s">
        <v>50</v>
      </c>
      <c r="D217" s="45">
        <v>83.432599999999994</v>
      </c>
      <c r="E217" s="45">
        <v>74005.55</v>
      </c>
      <c r="F217" s="76">
        <f>Table323[[#This Row],[Single Family]]+Table323[[#This Row],[2-4 Units]]+Table323[[#This Row],[&gt;4 Units]]</f>
        <v>0</v>
      </c>
      <c r="G217" s="86">
        <v>0</v>
      </c>
      <c r="H217" s="86">
        <v>0</v>
      </c>
      <c r="I217" s="86">
        <v>0</v>
      </c>
      <c r="J217" s="87">
        <v>0</v>
      </c>
      <c r="K217" s="46">
        <f t="shared" si="4"/>
        <v>0</v>
      </c>
      <c r="L217" s="86">
        <v>0</v>
      </c>
      <c r="M217" s="86">
        <v>0</v>
      </c>
      <c r="N217" s="86">
        <v>0</v>
      </c>
      <c r="O217" s="87">
        <v>0</v>
      </c>
      <c r="P217" s="27"/>
    </row>
    <row r="218" spans="1:16" x14ac:dyDescent="0.35">
      <c r="A218" s="89" t="s">
        <v>127</v>
      </c>
      <c r="B218" s="100">
        <v>9003520100</v>
      </c>
      <c r="C218" s="89" t="s">
        <v>50</v>
      </c>
      <c r="D218" s="45">
        <v>73056.509099999996</v>
      </c>
      <c r="E218" s="45">
        <v>62420.3</v>
      </c>
      <c r="F218" s="76">
        <f>Table323[[#This Row],[Single Family]]+Table323[[#This Row],[2-4 Units]]+Table323[[#This Row],[&gt;4 Units]]</f>
        <v>29</v>
      </c>
      <c r="G218" s="86">
        <v>29</v>
      </c>
      <c r="H218" s="86">
        <v>0</v>
      </c>
      <c r="I218" s="86">
        <v>0</v>
      </c>
      <c r="J218" s="87">
        <v>29749.57</v>
      </c>
      <c r="K218" s="46">
        <f t="shared" si="4"/>
        <v>2</v>
      </c>
      <c r="L218" s="86">
        <v>2</v>
      </c>
      <c r="M218" s="86">
        <v>0</v>
      </c>
      <c r="N218" s="86">
        <v>0</v>
      </c>
      <c r="O218" s="87">
        <v>13882.28</v>
      </c>
      <c r="P218" s="27"/>
    </row>
    <row r="219" spans="1:16" x14ac:dyDescent="0.35">
      <c r="A219" s="89" t="s">
        <v>127</v>
      </c>
      <c r="B219" s="100">
        <v>9003520201</v>
      </c>
      <c r="C219" s="89" t="s">
        <v>50</v>
      </c>
      <c r="D219" s="45">
        <v>61585.229909999995</v>
      </c>
      <c r="E219" s="45">
        <v>88545.38</v>
      </c>
      <c r="F219" s="76">
        <f>Table323[[#This Row],[Single Family]]+Table323[[#This Row],[2-4 Units]]+Table323[[#This Row],[&gt;4 Units]]</f>
        <v>33</v>
      </c>
      <c r="G219" s="86">
        <v>33</v>
      </c>
      <c r="H219" s="86">
        <v>0</v>
      </c>
      <c r="I219" s="86">
        <v>0</v>
      </c>
      <c r="J219" s="87">
        <v>50107.22</v>
      </c>
      <c r="K219" s="46">
        <f t="shared" si="4"/>
        <v>2</v>
      </c>
      <c r="L219" s="86">
        <v>2</v>
      </c>
      <c r="M219" s="86">
        <v>0</v>
      </c>
      <c r="N219" s="86">
        <v>0</v>
      </c>
      <c r="O219" s="87">
        <v>924.45</v>
      </c>
      <c r="P219" s="27"/>
    </row>
    <row r="220" spans="1:16" x14ac:dyDescent="0.35">
      <c r="A220" s="89" t="s">
        <v>127</v>
      </c>
      <c r="B220" s="100">
        <v>9003520202</v>
      </c>
      <c r="C220" s="89" t="s">
        <v>50</v>
      </c>
      <c r="D220" s="45">
        <v>34407.006399999998</v>
      </c>
      <c r="E220" s="45">
        <v>28690.240000000002</v>
      </c>
      <c r="F220" s="76">
        <f>Table323[[#This Row],[Single Family]]+Table323[[#This Row],[2-4 Units]]+Table323[[#This Row],[&gt;4 Units]]</f>
        <v>23</v>
      </c>
      <c r="G220" s="86">
        <v>23</v>
      </c>
      <c r="H220" s="86">
        <v>0</v>
      </c>
      <c r="I220" s="86">
        <v>0</v>
      </c>
      <c r="J220" s="87">
        <v>35356.46</v>
      </c>
      <c r="K220" s="46">
        <f t="shared" si="4"/>
        <v>1</v>
      </c>
      <c r="L220" s="86">
        <v>1</v>
      </c>
      <c r="M220" s="86">
        <v>0</v>
      </c>
      <c r="N220" s="86">
        <v>0</v>
      </c>
      <c r="O220" s="87">
        <v>4903.47</v>
      </c>
      <c r="P220" s="27"/>
    </row>
    <row r="221" spans="1:16" x14ac:dyDescent="0.35">
      <c r="A221" s="89" t="s">
        <v>127</v>
      </c>
      <c r="B221" s="100">
        <v>9003520301</v>
      </c>
      <c r="C221" s="89" t="s">
        <v>50</v>
      </c>
      <c r="D221" s="45">
        <v>64635.440859999995</v>
      </c>
      <c r="E221" s="45">
        <v>38553.33</v>
      </c>
      <c r="F221" s="76">
        <f>Table323[[#This Row],[Single Family]]+Table323[[#This Row],[2-4 Units]]+Table323[[#This Row],[&gt;4 Units]]</f>
        <v>25</v>
      </c>
      <c r="G221" s="86">
        <v>24</v>
      </c>
      <c r="H221" s="86">
        <v>1</v>
      </c>
      <c r="I221" s="86">
        <v>0</v>
      </c>
      <c r="J221" s="87">
        <v>25606.44</v>
      </c>
      <c r="K221" s="46">
        <f t="shared" si="4"/>
        <v>3</v>
      </c>
      <c r="L221" s="86">
        <v>3</v>
      </c>
      <c r="M221" s="86">
        <v>0</v>
      </c>
      <c r="N221" s="86">
        <v>0</v>
      </c>
      <c r="O221" s="87">
        <v>4850.83</v>
      </c>
      <c r="P221" s="27"/>
    </row>
    <row r="222" spans="1:16" x14ac:dyDescent="0.35">
      <c r="A222" s="89" t="s">
        <v>127</v>
      </c>
      <c r="B222" s="100">
        <v>9003520302</v>
      </c>
      <c r="C222" s="89" t="s">
        <v>50</v>
      </c>
      <c r="D222" s="45">
        <v>44692.481079999998</v>
      </c>
      <c r="E222" s="45">
        <v>16565.48</v>
      </c>
      <c r="F222" s="76">
        <f>Table323[[#This Row],[Single Family]]+Table323[[#This Row],[2-4 Units]]+Table323[[#This Row],[&gt;4 Units]]</f>
        <v>13</v>
      </c>
      <c r="G222" s="86">
        <v>12</v>
      </c>
      <c r="H222" s="86">
        <v>1</v>
      </c>
      <c r="I222" s="86">
        <v>0</v>
      </c>
      <c r="J222" s="87">
        <v>9457.4500000000007</v>
      </c>
      <c r="K222" s="46">
        <f t="shared" si="4"/>
        <v>4</v>
      </c>
      <c r="L222" s="86">
        <v>1</v>
      </c>
      <c r="M222" s="86">
        <v>3</v>
      </c>
      <c r="N222" s="86">
        <v>0</v>
      </c>
      <c r="O222" s="87">
        <v>708.73</v>
      </c>
      <c r="P222" s="27" t="s">
        <v>200</v>
      </c>
    </row>
    <row r="223" spans="1:16" x14ac:dyDescent="0.35">
      <c r="A223" s="89" t="s">
        <v>127</v>
      </c>
      <c r="B223" s="100">
        <v>9003520400</v>
      </c>
      <c r="C223" s="89" t="s">
        <v>50</v>
      </c>
      <c r="D223" s="45">
        <v>361741.70612999995</v>
      </c>
      <c r="E223" s="45">
        <v>310534.15000000002</v>
      </c>
      <c r="F223" s="76">
        <f>Table323[[#This Row],[Single Family]]+Table323[[#This Row],[2-4 Units]]+Table323[[#This Row],[&gt;4 Units]]</f>
        <v>88</v>
      </c>
      <c r="G223" s="86">
        <v>88</v>
      </c>
      <c r="H223" s="86">
        <v>0</v>
      </c>
      <c r="I223" s="86">
        <v>0</v>
      </c>
      <c r="J223" s="87">
        <v>122634.18</v>
      </c>
      <c r="K223" s="46">
        <f t="shared" si="4"/>
        <v>7</v>
      </c>
      <c r="L223" s="86">
        <v>7</v>
      </c>
      <c r="M223" s="86">
        <v>0</v>
      </c>
      <c r="N223" s="86">
        <v>0</v>
      </c>
      <c r="O223" s="87">
        <v>32335.46</v>
      </c>
      <c r="P223" s="27"/>
    </row>
    <row r="224" spans="1:16" x14ac:dyDescent="0.35">
      <c r="A224" s="89" t="s">
        <v>127</v>
      </c>
      <c r="B224" s="100">
        <v>9003520501</v>
      </c>
      <c r="C224" s="89" t="s">
        <v>50</v>
      </c>
      <c r="D224" s="45">
        <v>19585.339100000001</v>
      </c>
      <c r="E224" s="45">
        <v>14204.25</v>
      </c>
      <c r="F224" s="76">
        <f>Table323[[#This Row],[Single Family]]+Table323[[#This Row],[2-4 Units]]+Table323[[#This Row],[&gt;4 Units]]</f>
        <v>32</v>
      </c>
      <c r="G224" s="86">
        <v>32</v>
      </c>
      <c r="H224" s="86">
        <v>0</v>
      </c>
      <c r="I224" s="86">
        <v>0</v>
      </c>
      <c r="J224" s="87">
        <v>36823.29</v>
      </c>
      <c r="K224" s="46">
        <f t="shared" si="4"/>
        <v>0</v>
      </c>
      <c r="L224" s="86">
        <v>0</v>
      </c>
      <c r="M224" s="86">
        <v>0</v>
      </c>
      <c r="N224" s="86">
        <v>0</v>
      </c>
      <c r="O224" s="87">
        <v>5671.24</v>
      </c>
      <c r="P224" s="27"/>
    </row>
    <row r="225" spans="1:16" x14ac:dyDescent="0.35">
      <c r="A225" s="89" t="s">
        <v>128</v>
      </c>
      <c r="B225" s="100">
        <v>9005296100</v>
      </c>
      <c r="C225" s="89" t="s">
        <v>50</v>
      </c>
      <c r="D225" s="45">
        <v>84271.774440000008</v>
      </c>
      <c r="E225" s="45">
        <v>124963.65</v>
      </c>
      <c r="F225" s="76">
        <f>Table323[[#This Row],[Single Family]]+Table323[[#This Row],[2-4 Units]]+Table323[[#This Row],[&gt;4 Units]]</f>
        <v>25</v>
      </c>
      <c r="G225" s="86">
        <v>25</v>
      </c>
      <c r="H225" s="86">
        <v>0</v>
      </c>
      <c r="I225" s="86">
        <v>0</v>
      </c>
      <c r="J225" s="87">
        <v>37944.99</v>
      </c>
      <c r="K225" s="46">
        <f t="shared" si="4"/>
        <v>2</v>
      </c>
      <c r="L225" s="86">
        <v>2</v>
      </c>
      <c r="M225" s="86">
        <v>0</v>
      </c>
      <c r="N225" s="86">
        <v>0</v>
      </c>
      <c r="O225" s="87">
        <v>33732.839999999997</v>
      </c>
      <c r="P225" s="27"/>
    </row>
    <row r="226" spans="1:16" x14ac:dyDescent="0.35">
      <c r="A226" s="89" t="s">
        <v>128</v>
      </c>
      <c r="B226" s="100">
        <v>9005300400</v>
      </c>
      <c r="C226" s="89" t="s">
        <v>50</v>
      </c>
      <c r="D226" s="45">
        <v>59.238100000000003</v>
      </c>
      <c r="E226" s="45">
        <v>0</v>
      </c>
      <c r="F226" s="76">
        <f>Table323[[#This Row],[Single Family]]+Table323[[#This Row],[2-4 Units]]+Table323[[#This Row],[&gt;4 Units]]</f>
        <v>0</v>
      </c>
      <c r="G226" s="86">
        <v>0</v>
      </c>
      <c r="H226" s="86">
        <v>0</v>
      </c>
      <c r="I226" s="86">
        <v>0</v>
      </c>
      <c r="J226" s="87">
        <v>0</v>
      </c>
      <c r="K226" s="46">
        <f t="shared" si="4"/>
        <v>0</v>
      </c>
      <c r="L226" s="86">
        <v>0</v>
      </c>
      <c r="M226" s="86">
        <v>0</v>
      </c>
      <c r="N226" s="86">
        <v>0</v>
      </c>
      <c r="O226" s="87">
        <v>0</v>
      </c>
      <c r="P226" s="27"/>
    </row>
    <row r="227" spans="1:16" x14ac:dyDescent="0.35">
      <c r="A227" s="89" t="s">
        <v>129</v>
      </c>
      <c r="B227" s="100">
        <v>9003468101</v>
      </c>
      <c r="C227" s="89" t="s">
        <v>50</v>
      </c>
      <c r="D227" s="45">
        <v>162385.16353000002</v>
      </c>
      <c r="E227" s="45">
        <v>497928.39</v>
      </c>
      <c r="F227" s="76">
        <f>Table323[[#This Row],[Single Family]]+Table323[[#This Row],[2-4 Units]]+Table323[[#This Row],[&gt;4 Units]]</f>
        <v>82</v>
      </c>
      <c r="G227" s="86">
        <v>82</v>
      </c>
      <c r="H227" s="86">
        <v>0</v>
      </c>
      <c r="I227" s="86">
        <v>0</v>
      </c>
      <c r="J227" s="87">
        <v>135018.43</v>
      </c>
      <c r="K227" s="46">
        <f t="shared" si="4"/>
        <v>7</v>
      </c>
      <c r="L227" s="86">
        <v>6</v>
      </c>
      <c r="M227" s="86">
        <v>1</v>
      </c>
      <c r="N227" s="86">
        <v>0</v>
      </c>
      <c r="O227" s="87">
        <v>94659.54</v>
      </c>
      <c r="P227" s="27"/>
    </row>
    <row r="228" spans="1:16" x14ac:dyDescent="0.35">
      <c r="A228" s="89" t="s">
        <v>129</v>
      </c>
      <c r="B228" s="100">
        <v>9003468102</v>
      </c>
      <c r="C228" s="89" t="s">
        <v>50</v>
      </c>
      <c r="D228" s="45">
        <v>59277.309399999998</v>
      </c>
      <c r="E228" s="45">
        <v>64156.639999999999</v>
      </c>
      <c r="F228" s="76">
        <f>Table323[[#This Row],[Single Family]]+Table323[[#This Row],[2-4 Units]]+Table323[[#This Row],[&gt;4 Units]]</f>
        <v>20</v>
      </c>
      <c r="G228" s="86">
        <v>20</v>
      </c>
      <c r="H228" s="86">
        <v>0</v>
      </c>
      <c r="I228" s="86">
        <v>0</v>
      </c>
      <c r="J228" s="87">
        <v>43919.87</v>
      </c>
      <c r="K228" s="46">
        <f t="shared" si="4"/>
        <v>4</v>
      </c>
      <c r="L228" s="86">
        <v>3</v>
      </c>
      <c r="M228" s="86">
        <v>1</v>
      </c>
      <c r="N228" s="86">
        <v>0</v>
      </c>
      <c r="O228" s="87">
        <v>6252.46</v>
      </c>
      <c r="P228" s="27"/>
    </row>
    <row r="229" spans="1:16" x14ac:dyDescent="0.35">
      <c r="A229" s="89" t="s">
        <v>129</v>
      </c>
      <c r="B229" s="100">
        <v>9003470100</v>
      </c>
      <c r="C229" s="89" t="s">
        <v>50</v>
      </c>
      <c r="D229" s="45">
        <v>485.38459999999998</v>
      </c>
      <c r="E229" s="45">
        <v>941.77</v>
      </c>
      <c r="F229" s="76">
        <f>Table323[[#This Row],[Single Family]]+Table323[[#This Row],[2-4 Units]]+Table323[[#This Row],[&gt;4 Units]]</f>
        <v>2</v>
      </c>
      <c r="G229" s="86">
        <v>2</v>
      </c>
      <c r="H229" s="86">
        <v>0</v>
      </c>
      <c r="I229" s="86">
        <v>0</v>
      </c>
      <c r="J229" s="87">
        <v>876.32</v>
      </c>
      <c r="K229" s="46">
        <f t="shared" si="4"/>
        <v>0</v>
      </c>
      <c r="L229" s="86">
        <v>0</v>
      </c>
      <c r="M229" s="86">
        <v>0</v>
      </c>
      <c r="N229" s="86">
        <v>0</v>
      </c>
      <c r="O229" s="87">
        <v>0</v>
      </c>
      <c r="P229" s="27"/>
    </row>
    <row r="230" spans="1:16" x14ac:dyDescent="0.35">
      <c r="A230" s="89" t="s">
        <v>130</v>
      </c>
      <c r="B230" s="100">
        <v>9001010101</v>
      </c>
      <c r="C230" s="89" t="s">
        <v>50</v>
      </c>
      <c r="D230" s="45">
        <v>177479.07222</v>
      </c>
      <c r="E230" s="45">
        <v>151543.43</v>
      </c>
      <c r="F230" s="76">
        <f>Table323[[#This Row],[Single Family]]+Table323[[#This Row],[2-4 Units]]+Table323[[#This Row],[&gt;4 Units]]</f>
        <v>26</v>
      </c>
      <c r="G230" s="86">
        <v>26</v>
      </c>
      <c r="H230" s="86">
        <v>0</v>
      </c>
      <c r="I230" s="86">
        <v>0</v>
      </c>
      <c r="J230" s="87">
        <v>39699.42</v>
      </c>
      <c r="K230" s="46">
        <f t="shared" si="4"/>
        <v>1</v>
      </c>
      <c r="L230" s="86">
        <v>1</v>
      </c>
      <c r="M230" s="86">
        <v>0</v>
      </c>
      <c r="N230" s="86">
        <v>0</v>
      </c>
      <c r="O230" s="87">
        <v>1716.56</v>
      </c>
      <c r="P230" s="27"/>
    </row>
    <row r="231" spans="1:16" x14ac:dyDescent="0.35">
      <c r="A231" s="89" t="s">
        <v>130</v>
      </c>
      <c r="B231" s="100">
        <v>9001010102</v>
      </c>
      <c r="C231" s="89" t="s">
        <v>50</v>
      </c>
      <c r="D231" s="45">
        <v>222775.02720000001</v>
      </c>
      <c r="E231" s="45">
        <v>78163.77</v>
      </c>
      <c r="F231" s="76">
        <f>Table323[[#This Row],[Single Family]]+Table323[[#This Row],[2-4 Units]]+Table323[[#This Row],[&gt;4 Units]]</f>
        <v>11</v>
      </c>
      <c r="G231" s="86">
        <v>11</v>
      </c>
      <c r="H231" s="86">
        <v>0</v>
      </c>
      <c r="I231" s="86">
        <v>0</v>
      </c>
      <c r="J231" s="87">
        <v>20134.03</v>
      </c>
      <c r="K231" s="46">
        <f t="shared" si="4"/>
        <v>1</v>
      </c>
      <c r="L231" s="86">
        <v>1</v>
      </c>
      <c r="M231" s="86">
        <v>0</v>
      </c>
      <c r="N231" s="86">
        <v>0</v>
      </c>
      <c r="O231" s="87">
        <v>1242.55</v>
      </c>
      <c r="P231" s="27"/>
    </row>
    <row r="232" spans="1:16" x14ac:dyDescent="0.35">
      <c r="A232" s="89" t="s">
        <v>130</v>
      </c>
      <c r="B232" s="100">
        <v>9001010201</v>
      </c>
      <c r="C232" s="89" t="s">
        <v>50</v>
      </c>
      <c r="D232" s="45">
        <v>129723.2558</v>
      </c>
      <c r="E232" s="45">
        <v>45656.7</v>
      </c>
      <c r="F232" s="76">
        <f>Table323[[#This Row],[Single Family]]+Table323[[#This Row],[2-4 Units]]+Table323[[#This Row],[&gt;4 Units]]</f>
        <v>12</v>
      </c>
      <c r="G232" s="86">
        <v>12</v>
      </c>
      <c r="H232" s="86">
        <v>0</v>
      </c>
      <c r="I232" s="86">
        <v>0</v>
      </c>
      <c r="J232" s="87">
        <v>29324.49</v>
      </c>
      <c r="K232" s="46">
        <f t="shared" si="4"/>
        <v>0</v>
      </c>
      <c r="L232" s="86">
        <v>0</v>
      </c>
      <c r="M232" s="86">
        <v>0</v>
      </c>
      <c r="N232" s="86">
        <v>0</v>
      </c>
      <c r="O232" s="87">
        <v>0</v>
      </c>
      <c r="P232" s="27"/>
    </row>
    <row r="233" spans="1:16" x14ac:dyDescent="0.35">
      <c r="A233" s="89" t="s">
        <v>130</v>
      </c>
      <c r="B233" s="100">
        <v>9001010202</v>
      </c>
      <c r="C233" s="89" t="s">
        <v>50</v>
      </c>
      <c r="D233" s="45">
        <v>20970.478200000001</v>
      </c>
      <c r="E233" s="45">
        <v>15158.33</v>
      </c>
      <c r="F233" s="76">
        <f>Table323[[#This Row],[Single Family]]+Table323[[#This Row],[2-4 Units]]+Table323[[#This Row],[&gt;4 Units]]</f>
        <v>35</v>
      </c>
      <c r="G233" s="86">
        <v>33</v>
      </c>
      <c r="H233" s="86">
        <v>2</v>
      </c>
      <c r="I233" s="86">
        <v>0</v>
      </c>
      <c r="J233" s="87">
        <v>36355.449999999997</v>
      </c>
      <c r="K233" s="46">
        <f t="shared" si="4"/>
        <v>1</v>
      </c>
      <c r="L233" s="86">
        <v>1</v>
      </c>
      <c r="M233" s="86">
        <v>0</v>
      </c>
      <c r="N233" s="86">
        <v>0</v>
      </c>
      <c r="O233" s="87">
        <v>171.35</v>
      </c>
      <c r="P233" s="27"/>
    </row>
    <row r="234" spans="1:16" x14ac:dyDescent="0.35">
      <c r="A234" s="89" t="s">
        <v>130</v>
      </c>
      <c r="B234" s="100">
        <v>9001010300</v>
      </c>
      <c r="C234" s="89" t="s">
        <v>50</v>
      </c>
      <c r="D234" s="45">
        <v>163185.14976999999</v>
      </c>
      <c r="E234" s="45">
        <v>40321.9</v>
      </c>
      <c r="F234" s="76">
        <f>Table323[[#This Row],[Single Family]]+Table323[[#This Row],[2-4 Units]]+Table323[[#This Row],[&gt;4 Units]]</f>
        <v>77</v>
      </c>
      <c r="G234" s="86">
        <v>75</v>
      </c>
      <c r="H234" s="86">
        <v>2</v>
      </c>
      <c r="I234" s="86">
        <v>0</v>
      </c>
      <c r="J234" s="87">
        <v>55368.46</v>
      </c>
      <c r="K234" s="46">
        <f t="shared" si="4"/>
        <v>2</v>
      </c>
      <c r="L234" s="86">
        <v>2</v>
      </c>
      <c r="M234" s="86">
        <v>0</v>
      </c>
      <c r="N234" s="86">
        <v>0</v>
      </c>
      <c r="O234" s="87">
        <v>263.37</v>
      </c>
      <c r="P234" s="27"/>
    </row>
    <row r="235" spans="1:16" x14ac:dyDescent="0.35">
      <c r="A235" s="89" t="s">
        <v>130</v>
      </c>
      <c r="B235" s="100">
        <v>9001010400</v>
      </c>
      <c r="C235" s="89" t="s">
        <v>50</v>
      </c>
      <c r="D235" s="45">
        <v>73639.636299999998</v>
      </c>
      <c r="E235" s="45">
        <v>10697.75</v>
      </c>
      <c r="F235" s="76">
        <f>Table323[[#This Row],[Single Family]]+Table323[[#This Row],[2-4 Units]]+Table323[[#This Row],[&gt;4 Units]]</f>
        <v>8</v>
      </c>
      <c r="G235" s="86">
        <v>8</v>
      </c>
      <c r="H235" s="86">
        <v>0</v>
      </c>
      <c r="I235" s="86">
        <v>0</v>
      </c>
      <c r="J235" s="87">
        <v>4885.96</v>
      </c>
      <c r="K235" s="46">
        <f t="shared" si="4"/>
        <v>1</v>
      </c>
      <c r="L235" s="86">
        <v>0</v>
      </c>
      <c r="M235" s="86">
        <v>1</v>
      </c>
      <c r="N235" s="86">
        <v>0</v>
      </c>
      <c r="O235" s="87">
        <v>264.74</v>
      </c>
      <c r="P235" s="27"/>
    </row>
    <row r="236" spans="1:16" x14ac:dyDescent="0.35">
      <c r="A236" s="89" t="s">
        <v>130</v>
      </c>
      <c r="B236" s="100">
        <v>9001010500</v>
      </c>
      <c r="C236" s="89" t="s">
        <v>50</v>
      </c>
      <c r="D236" s="45">
        <v>986742.26209000009</v>
      </c>
      <c r="E236" s="45">
        <v>193765.52</v>
      </c>
      <c r="F236" s="76">
        <f>Table323[[#This Row],[Single Family]]+Table323[[#This Row],[2-4 Units]]+Table323[[#This Row],[&gt;4 Units]]</f>
        <v>5</v>
      </c>
      <c r="G236" s="86">
        <v>2</v>
      </c>
      <c r="H236" s="86">
        <v>3</v>
      </c>
      <c r="I236" s="86">
        <v>0</v>
      </c>
      <c r="J236" s="87">
        <v>1009.35</v>
      </c>
      <c r="K236" s="46">
        <f t="shared" si="4"/>
        <v>0</v>
      </c>
      <c r="L236" s="86">
        <v>0</v>
      </c>
      <c r="M236" s="86">
        <v>0</v>
      </c>
      <c r="N236" s="86">
        <v>0</v>
      </c>
      <c r="O236" s="87">
        <v>0</v>
      </c>
      <c r="P236" s="27" t="s">
        <v>200</v>
      </c>
    </row>
    <row r="237" spans="1:16" x14ac:dyDescent="0.35">
      <c r="A237" s="89" t="s">
        <v>130</v>
      </c>
      <c r="B237" s="100">
        <v>9001010600</v>
      </c>
      <c r="C237" s="89" t="s">
        <v>50</v>
      </c>
      <c r="D237" s="45">
        <v>29870.012420000003</v>
      </c>
      <c r="E237" s="45">
        <v>1235.02</v>
      </c>
      <c r="F237" s="76">
        <f>Table323[[#This Row],[Single Family]]+Table323[[#This Row],[2-4 Units]]+Table323[[#This Row],[&gt;4 Units]]</f>
        <v>2</v>
      </c>
      <c r="G237" s="86">
        <v>1</v>
      </c>
      <c r="H237" s="86">
        <v>1</v>
      </c>
      <c r="I237" s="86">
        <v>0</v>
      </c>
      <c r="J237" s="87">
        <v>235.02</v>
      </c>
      <c r="K237" s="46">
        <f t="shared" si="4"/>
        <v>0</v>
      </c>
      <c r="L237" s="86">
        <v>0</v>
      </c>
      <c r="M237" s="86">
        <v>0</v>
      </c>
      <c r="N237" s="86">
        <v>0</v>
      </c>
      <c r="O237" s="87">
        <v>0</v>
      </c>
      <c r="P237" s="27"/>
    </row>
    <row r="238" spans="1:16" x14ac:dyDescent="0.35">
      <c r="A238" s="89" t="s">
        <v>130</v>
      </c>
      <c r="B238" s="100">
        <v>9001010700</v>
      </c>
      <c r="C238" s="89" t="s">
        <v>50</v>
      </c>
      <c r="D238" s="45">
        <v>52845.403770000004</v>
      </c>
      <c r="E238" s="45">
        <v>3717.33</v>
      </c>
      <c r="F238" s="76">
        <f>Table323[[#This Row],[Single Family]]+Table323[[#This Row],[2-4 Units]]+Table323[[#This Row],[&gt;4 Units]]</f>
        <v>2</v>
      </c>
      <c r="G238" s="86">
        <v>2</v>
      </c>
      <c r="H238" s="86">
        <v>0</v>
      </c>
      <c r="I238" s="86">
        <v>0</v>
      </c>
      <c r="J238" s="87">
        <v>1475.98</v>
      </c>
      <c r="K238" s="46">
        <f t="shared" si="4"/>
        <v>0</v>
      </c>
      <c r="L238" s="86">
        <v>0</v>
      </c>
      <c r="M238" s="86">
        <v>0</v>
      </c>
      <c r="N238" s="86">
        <v>0</v>
      </c>
      <c r="O238" s="87">
        <v>0</v>
      </c>
      <c r="P238" s="27"/>
    </row>
    <row r="239" spans="1:16" x14ac:dyDescent="0.35">
      <c r="A239" s="89" t="s">
        <v>130</v>
      </c>
      <c r="B239" s="100">
        <v>9001010800</v>
      </c>
      <c r="C239" s="89" t="s">
        <v>50</v>
      </c>
      <c r="D239" s="45">
        <v>12645.391900000001</v>
      </c>
      <c r="E239" s="45">
        <v>12376.77</v>
      </c>
      <c r="F239" s="76">
        <f>Table323[[#This Row],[Single Family]]+Table323[[#This Row],[2-4 Units]]+Table323[[#This Row],[&gt;4 Units]]</f>
        <v>10</v>
      </c>
      <c r="G239" s="86">
        <v>10</v>
      </c>
      <c r="H239" s="86">
        <v>0</v>
      </c>
      <c r="I239" s="86">
        <v>0</v>
      </c>
      <c r="J239" s="87">
        <v>10682.14</v>
      </c>
      <c r="K239" s="46">
        <f t="shared" si="4"/>
        <v>0</v>
      </c>
      <c r="L239" s="86">
        <v>0</v>
      </c>
      <c r="M239" s="86">
        <v>0</v>
      </c>
      <c r="N239" s="86">
        <v>0</v>
      </c>
      <c r="O239" s="87">
        <v>0</v>
      </c>
      <c r="P239" s="27"/>
    </row>
    <row r="240" spans="1:16" x14ac:dyDescent="0.35">
      <c r="A240" s="89" t="s">
        <v>130</v>
      </c>
      <c r="B240" s="100">
        <v>9001011200</v>
      </c>
      <c r="C240" s="89" t="s">
        <v>50</v>
      </c>
      <c r="D240" s="45">
        <v>98348.237359999999</v>
      </c>
      <c r="E240" s="45">
        <v>10728.61</v>
      </c>
      <c r="F240" s="76">
        <f>Table323[[#This Row],[Single Family]]+Table323[[#This Row],[2-4 Units]]+Table323[[#This Row],[&gt;4 Units]]</f>
        <v>36</v>
      </c>
      <c r="G240" s="86">
        <v>32</v>
      </c>
      <c r="H240" s="86">
        <v>4</v>
      </c>
      <c r="I240" s="86">
        <v>0</v>
      </c>
      <c r="J240" s="87">
        <v>34134.839999999997</v>
      </c>
      <c r="K240" s="46">
        <f t="shared" si="4"/>
        <v>72</v>
      </c>
      <c r="L240" s="86">
        <v>0</v>
      </c>
      <c r="M240" s="86">
        <v>0</v>
      </c>
      <c r="N240" s="86">
        <v>72</v>
      </c>
      <c r="O240" s="87">
        <v>3713.59</v>
      </c>
      <c r="P240" s="27"/>
    </row>
    <row r="241" spans="1:16" x14ac:dyDescent="0.35">
      <c r="A241" s="89" t="s">
        <v>130</v>
      </c>
      <c r="B241" s="100">
        <v>9001011300</v>
      </c>
      <c r="C241" s="89" t="s">
        <v>50</v>
      </c>
      <c r="D241" s="45">
        <v>42398.510699999999</v>
      </c>
      <c r="E241" s="45">
        <v>12183.42</v>
      </c>
      <c r="F241" s="76">
        <f>Table323[[#This Row],[Single Family]]+Table323[[#This Row],[2-4 Units]]+Table323[[#This Row],[&gt;4 Units]]</f>
        <v>61</v>
      </c>
      <c r="G241" s="86">
        <v>6</v>
      </c>
      <c r="H241" s="86">
        <v>0</v>
      </c>
      <c r="I241" s="86">
        <v>55</v>
      </c>
      <c r="J241" s="87">
        <v>8983.98</v>
      </c>
      <c r="K241" s="46">
        <f t="shared" si="4"/>
        <v>3</v>
      </c>
      <c r="L241" s="86">
        <v>0</v>
      </c>
      <c r="M241" s="86">
        <v>3</v>
      </c>
      <c r="N241" s="86">
        <v>0</v>
      </c>
      <c r="O241" s="87">
        <v>1210.5899999999999</v>
      </c>
      <c r="P241" s="27"/>
    </row>
    <row r="242" spans="1:16" x14ac:dyDescent="0.35">
      <c r="A242" s="89" t="s">
        <v>130</v>
      </c>
      <c r="B242" s="100">
        <v>9001020200</v>
      </c>
      <c r="C242" s="89" t="s">
        <v>50</v>
      </c>
      <c r="D242" s="45">
        <v>14382.959800000001</v>
      </c>
      <c r="E242" s="45">
        <v>5325.95</v>
      </c>
      <c r="F242" s="76">
        <f>Table323[[#This Row],[Single Family]]+Table323[[#This Row],[2-4 Units]]+Table323[[#This Row],[&gt;4 Units]]</f>
        <v>2</v>
      </c>
      <c r="G242" s="86">
        <v>2</v>
      </c>
      <c r="H242" s="86">
        <v>0</v>
      </c>
      <c r="I242" s="86">
        <v>0</v>
      </c>
      <c r="J242" s="87">
        <v>4610.03</v>
      </c>
      <c r="K242" s="46">
        <f t="shared" si="4"/>
        <v>0</v>
      </c>
      <c r="L242" s="86">
        <v>0</v>
      </c>
      <c r="M242" s="86">
        <v>0</v>
      </c>
      <c r="N242" s="86">
        <v>0</v>
      </c>
      <c r="O242" s="87">
        <v>0</v>
      </c>
      <c r="P242" s="27"/>
    </row>
    <row r="243" spans="1:16" x14ac:dyDescent="0.35">
      <c r="A243" s="89" t="s">
        <v>130</v>
      </c>
      <c r="B243" s="100">
        <v>9001011000</v>
      </c>
      <c r="C243" s="89" t="s">
        <v>50</v>
      </c>
      <c r="D243" s="45">
        <v>350.33</v>
      </c>
      <c r="E243" s="45">
        <v>0</v>
      </c>
      <c r="F243" s="76">
        <f>Table323[[#This Row],[Single Family]]+Table323[[#This Row],[2-4 Units]]+Table323[[#This Row],[&gt;4 Units]]</f>
        <v>0</v>
      </c>
      <c r="G243" s="86">
        <v>0</v>
      </c>
      <c r="H243" s="86">
        <v>0</v>
      </c>
      <c r="I243" s="86">
        <v>0</v>
      </c>
      <c r="J243" s="87">
        <v>0</v>
      </c>
      <c r="K243" s="46">
        <f t="shared" si="4"/>
        <v>0</v>
      </c>
      <c r="L243" s="86">
        <v>0</v>
      </c>
      <c r="M243" s="86">
        <v>0</v>
      </c>
      <c r="N243" s="86">
        <v>0</v>
      </c>
      <c r="O243" s="87">
        <v>0</v>
      </c>
      <c r="P243" s="27"/>
    </row>
    <row r="244" spans="1:16" x14ac:dyDescent="0.35">
      <c r="A244" s="89" t="s">
        <v>130</v>
      </c>
      <c r="B244" s="100">
        <v>9001010900</v>
      </c>
      <c r="C244" s="89" t="s">
        <v>50</v>
      </c>
      <c r="D244" s="45">
        <v>171.9161</v>
      </c>
      <c r="E244" s="45">
        <v>0</v>
      </c>
      <c r="F244" s="76">
        <f>Table323[[#This Row],[Single Family]]+Table323[[#This Row],[2-4 Units]]+Table323[[#This Row],[&gt;4 Units]]</f>
        <v>0</v>
      </c>
      <c r="G244" s="86">
        <v>0</v>
      </c>
      <c r="H244" s="86">
        <v>0</v>
      </c>
      <c r="I244" s="86">
        <v>0</v>
      </c>
      <c r="J244" s="87">
        <v>0</v>
      </c>
      <c r="K244" s="46">
        <f t="shared" si="4"/>
        <v>0</v>
      </c>
      <c r="L244" s="86">
        <v>0</v>
      </c>
      <c r="M244" s="86">
        <v>0</v>
      </c>
      <c r="N244" s="86">
        <v>0</v>
      </c>
      <c r="O244" s="87">
        <v>0</v>
      </c>
      <c r="P244" s="27" t="s">
        <v>200</v>
      </c>
    </row>
    <row r="245" spans="1:16" x14ac:dyDescent="0.35">
      <c r="A245" s="89" t="s">
        <v>130</v>
      </c>
      <c r="B245" s="100">
        <v>9001011100</v>
      </c>
      <c r="C245" s="89" t="s">
        <v>50</v>
      </c>
      <c r="D245" s="45">
        <v>80.607699999999994</v>
      </c>
      <c r="E245" s="45">
        <v>0</v>
      </c>
      <c r="F245" s="76">
        <f>Table323[[#This Row],[Single Family]]+Table323[[#This Row],[2-4 Units]]+Table323[[#This Row],[&gt;4 Units]]</f>
        <v>0</v>
      </c>
      <c r="G245" s="86">
        <v>0</v>
      </c>
      <c r="H245" s="86">
        <v>0</v>
      </c>
      <c r="I245" s="86">
        <v>0</v>
      </c>
      <c r="J245" s="87">
        <v>0</v>
      </c>
      <c r="K245" s="46">
        <f t="shared" si="4"/>
        <v>0</v>
      </c>
      <c r="L245" s="86">
        <v>0</v>
      </c>
      <c r="M245" s="86">
        <v>0</v>
      </c>
      <c r="N245" s="86">
        <v>0</v>
      </c>
      <c r="O245" s="87">
        <v>0</v>
      </c>
      <c r="P245" s="27"/>
    </row>
    <row r="246" spans="1:16" x14ac:dyDescent="0.35">
      <c r="A246" s="89" t="s">
        <v>131</v>
      </c>
      <c r="B246" s="100">
        <v>9011709100</v>
      </c>
      <c r="C246" s="89" t="s">
        <v>50</v>
      </c>
      <c r="D246" s="45">
        <v>130049.2482</v>
      </c>
      <c r="E246" s="45">
        <v>128841.02</v>
      </c>
      <c r="F246" s="76">
        <f>Table323[[#This Row],[Single Family]]+Table323[[#This Row],[2-4 Units]]+Table323[[#This Row],[&gt;4 Units]]</f>
        <v>38</v>
      </c>
      <c r="G246" s="86">
        <v>38</v>
      </c>
      <c r="H246" s="86">
        <v>0</v>
      </c>
      <c r="I246" s="86">
        <v>0</v>
      </c>
      <c r="J246" s="87">
        <v>76191</v>
      </c>
      <c r="K246" s="46">
        <f t="shared" si="4"/>
        <v>4</v>
      </c>
      <c r="L246" s="86">
        <v>4</v>
      </c>
      <c r="M246" s="86">
        <v>0</v>
      </c>
      <c r="N246" s="86">
        <v>0</v>
      </c>
      <c r="O246" s="87">
        <v>39218.14</v>
      </c>
      <c r="P246" s="27"/>
    </row>
    <row r="247" spans="1:16" x14ac:dyDescent="0.35">
      <c r="A247" s="89" t="s">
        <v>131</v>
      </c>
      <c r="B247" s="100">
        <v>9011709200</v>
      </c>
      <c r="C247" s="89" t="s">
        <v>50</v>
      </c>
      <c r="D247" s="45">
        <v>18628.313860000002</v>
      </c>
      <c r="E247" s="45">
        <v>17303.98</v>
      </c>
      <c r="F247" s="76">
        <f>Table323[[#This Row],[Single Family]]+Table323[[#This Row],[2-4 Units]]+Table323[[#This Row],[&gt;4 Units]]</f>
        <v>20</v>
      </c>
      <c r="G247" s="86">
        <v>20</v>
      </c>
      <c r="H247" s="86">
        <v>0</v>
      </c>
      <c r="I247" s="86">
        <v>0</v>
      </c>
      <c r="J247" s="87">
        <v>17303.98</v>
      </c>
      <c r="K247" s="46">
        <f t="shared" si="4"/>
        <v>2</v>
      </c>
      <c r="L247" s="86">
        <v>2</v>
      </c>
      <c r="M247" s="86">
        <v>0</v>
      </c>
      <c r="N247" s="86">
        <v>0</v>
      </c>
      <c r="O247" s="87">
        <v>13431.88</v>
      </c>
      <c r="P247" s="27"/>
    </row>
    <row r="248" spans="1:16" x14ac:dyDescent="0.35">
      <c r="A248" s="89" t="s">
        <v>132</v>
      </c>
      <c r="B248" s="100">
        <v>9011702100</v>
      </c>
      <c r="C248" s="89" t="s">
        <v>50</v>
      </c>
      <c r="D248" s="45">
        <v>1357.5208</v>
      </c>
      <c r="E248" s="45">
        <v>4610.1499999999996</v>
      </c>
      <c r="F248" s="76">
        <f>Table323[[#This Row],[Single Family]]+Table323[[#This Row],[2-4 Units]]+Table323[[#This Row],[&gt;4 Units]]</f>
        <v>1</v>
      </c>
      <c r="G248" s="86">
        <v>1</v>
      </c>
      <c r="H248" s="86">
        <v>0</v>
      </c>
      <c r="I248" s="86">
        <v>0</v>
      </c>
      <c r="J248" s="87">
        <v>210.15</v>
      </c>
      <c r="K248" s="46">
        <f t="shared" si="4"/>
        <v>0</v>
      </c>
      <c r="L248" s="86">
        <v>0</v>
      </c>
      <c r="M248" s="86">
        <v>0</v>
      </c>
      <c r="N248" s="86">
        <v>0</v>
      </c>
      <c r="O248" s="87">
        <v>0</v>
      </c>
      <c r="P248" s="27"/>
    </row>
    <row r="249" spans="1:16" x14ac:dyDescent="0.35">
      <c r="A249" s="89" t="s">
        <v>132</v>
      </c>
      <c r="B249" s="100">
        <v>9011702400</v>
      </c>
      <c r="C249" s="89" t="s">
        <v>50</v>
      </c>
      <c r="D249" s="45">
        <v>142.89859999999999</v>
      </c>
      <c r="E249" s="45">
        <v>0</v>
      </c>
      <c r="F249" s="76">
        <f>Table323[[#This Row],[Single Family]]+Table323[[#This Row],[2-4 Units]]+Table323[[#This Row],[&gt;4 Units]]</f>
        <v>0</v>
      </c>
      <c r="G249" s="86">
        <v>0</v>
      </c>
      <c r="H249" s="86">
        <v>0</v>
      </c>
      <c r="I249" s="86">
        <v>0</v>
      </c>
      <c r="J249" s="87">
        <v>0</v>
      </c>
      <c r="K249" s="46">
        <f t="shared" si="4"/>
        <v>0</v>
      </c>
      <c r="L249" s="86">
        <v>0</v>
      </c>
      <c r="M249" s="86">
        <v>0</v>
      </c>
      <c r="N249" s="86">
        <v>0</v>
      </c>
      <c r="O249" s="87">
        <v>0</v>
      </c>
      <c r="P249" s="27"/>
    </row>
    <row r="250" spans="1:16" x14ac:dyDescent="0.35">
      <c r="A250" s="89" t="s">
        <v>132</v>
      </c>
      <c r="B250" s="100">
        <v>9011702500</v>
      </c>
      <c r="C250" s="89" t="s">
        <v>50</v>
      </c>
      <c r="D250" s="45">
        <v>34.7044</v>
      </c>
      <c r="E250" s="45">
        <v>0</v>
      </c>
      <c r="F250" s="76">
        <f>Table323[[#This Row],[Single Family]]+Table323[[#This Row],[2-4 Units]]+Table323[[#This Row],[&gt;4 Units]]</f>
        <v>0</v>
      </c>
      <c r="G250" s="86">
        <v>0</v>
      </c>
      <c r="H250" s="86">
        <v>0</v>
      </c>
      <c r="I250" s="86">
        <v>0</v>
      </c>
      <c r="J250" s="87">
        <v>0</v>
      </c>
      <c r="K250" s="46">
        <f t="shared" si="4"/>
        <v>0</v>
      </c>
      <c r="L250" s="86">
        <v>0</v>
      </c>
      <c r="M250" s="86">
        <v>0</v>
      </c>
      <c r="N250" s="86">
        <v>0</v>
      </c>
      <c r="O250" s="87">
        <v>0</v>
      </c>
      <c r="P250" s="27"/>
    </row>
    <row r="251" spans="1:16" x14ac:dyDescent="0.35">
      <c r="A251" s="89" t="s">
        <v>132</v>
      </c>
      <c r="B251" s="100">
        <v>9011702600</v>
      </c>
      <c r="C251" s="89" t="s">
        <v>50</v>
      </c>
      <c r="D251" s="45">
        <v>10.244899999999999</v>
      </c>
      <c r="E251" s="45">
        <v>0</v>
      </c>
      <c r="F251" s="76">
        <f>Table323[[#This Row],[Single Family]]+Table323[[#This Row],[2-4 Units]]+Table323[[#This Row],[&gt;4 Units]]</f>
        <v>0</v>
      </c>
      <c r="G251" s="86">
        <v>0</v>
      </c>
      <c r="H251" s="86">
        <v>0</v>
      </c>
      <c r="I251" s="86">
        <v>0</v>
      </c>
      <c r="J251" s="87">
        <v>0</v>
      </c>
      <c r="K251" s="46">
        <f t="shared" si="4"/>
        <v>0</v>
      </c>
      <c r="L251" s="86">
        <v>0</v>
      </c>
      <c r="M251" s="86">
        <v>0</v>
      </c>
      <c r="N251" s="86">
        <v>0</v>
      </c>
      <c r="O251" s="87">
        <v>0</v>
      </c>
      <c r="P251" s="27"/>
    </row>
    <row r="252" spans="1:16" x14ac:dyDescent="0.35">
      <c r="A252" s="89" t="s">
        <v>132</v>
      </c>
      <c r="B252" s="100">
        <v>9011702700</v>
      </c>
      <c r="C252" s="89" t="s">
        <v>50</v>
      </c>
      <c r="D252" s="45">
        <v>1538.4363000000001</v>
      </c>
      <c r="E252" s="45">
        <v>3330</v>
      </c>
      <c r="F252" s="76">
        <f>Table323[[#This Row],[Single Family]]+Table323[[#This Row],[2-4 Units]]+Table323[[#This Row],[&gt;4 Units]]</f>
        <v>0</v>
      </c>
      <c r="G252" s="86">
        <v>0</v>
      </c>
      <c r="H252" s="86">
        <v>0</v>
      </c>
      <c r="I252" s="86">
        <v>0</v>
      </c>
      <c r="J252" s="87">
        <v>0</v>
      </c>
      <c r="K252" s="46">
        <f t="shared" si="4"/>
        <v>0</v>
      </c>
      <c r="L252" s="86">
        <v>0</v>
      </c>
      <c r="M252" s="86">
        <v>0</v>
      </c>
      <c r="N252" s="86">
        <v>0</v>
      </c>
      <c r="O252" s="87">
        <v>0</v>
      </c>
      <c r="P252" s="27"/>
    </row>
    <row r="253" spans="1:16" x14ac:dyDescent="0.35">
      <c r="A253" s="89" t="s">
        <v>132</v>
      </c>
      <c r="B253" s="100">
        <v>9011702800</v>
      </c>
      <c r="C253" s="89" t="s">
        <v>50</v>
      </c>
      <c r="D253" s="45">
        <v>270173.25368000002</v>
      </c>
      <c r="E253" s="45">
        <v>456751.41</v>
      </c>
      <c r="F253" s="76">
        <f>Table323[[#This Row],[Single Family]]+Table323[[#This Row],[2-4 Units]]+Table323[[#This Row],[&gt;4 Units]]</f>
        <v>3</v>
      </c>
      <c r="G253" s="86">
        <v>3</v>
      </c>
      <c r="H253" s="86">
        <v>0</v>
      </c>
      <c r="I253" s="86">
        <v>0</v>
      </c>
      <c r="J253" s="87">
        <v>2057.85</v>
      </c>
      <c r="K253" s="46">
        <f t="shared" si="4"/>
        <v>0</v>
      </c>
      <c r="L253" s="86">
        <v>0</v>
      </c>
      <c r="M253" s="86">
        <v>0</v>
      </c>
      <c r="N253" s="86">
        <v>0</v>
      </c>
      <c r="O253" s="87">
        <v>0</v>
      </c>
      <c r="P253" s="27"/>
    </row>
    <row r="254" spans="1:16" x14ac:dyDescent="0.35">
      <c r="A254" s="89" t="s">
        <v>132</v>
      </c>
      <c r="B254" s="100">
        <v>9011702900</v>
      </c>
      <c r="C254" s="89" t="s">
        <v>50</v>
      </c>
      <c r="D254" s="45">
        <v>23371.467239999998</v>
      </c>
      <c r="E254" s="45">
        <v>24473.8</v>
      </c>
      <c r="F254" s="76">
        <f>Table323[[#This Row],[Single Family]]+Table323[[#This Row],[2-4 Units]]+Table323[[#This Row],[&gt;4 Units]]</f>
        <v>15</v>
      </c>
      <c r="G254" s="86">
        <v>15</v>
      </c>
      <c r="H254" s="86">
        <v>0</v>
      </c>
      <c r="I254" s="86">
        <v>0</v>
      </c>
      <c r="J254" s="87">
        <v>23197.18</v>
      </c>
      <c r="K254" s="46">
        <f t="shared" si="4"/>
        <v>192</v>
      </c>
      <c r="L254" s="86">
        <v>0</v>
      </c>
      <c r="M254" s="86">
        <v>0</v>
      </c>
      <c r="N254" s="86">
        <v>192</v>
      </c>
      <c r="O254" s="87">
        <v>32100.48</v>
      </c>
      <c r="P254" s="27"/>
    </row>
    <row r="255" spans="1:16" x14ac:dyDescent="0.35">
      <c r="A255" s="89" t="s">
        <v>132</v>
      </c>
      <c r="B255" s="100">
        <v>9011703000</v>
      </c>
      <c r="C255" s="89" t="s">
        <v>50</v>
      </c>
      <c r="D255" s="45">
        <v>36.766100000000002</v>
      </c>
      <c r="E255" s="45">
        <v>0</v>
      </c>
      <c r="F255" s="76">
        <f>Table323[[#This Row],[Single Family]]+Table323[[#This Row],[2-4 Units]]+Table323[[#This Row],[&gt;4 Units]]</f>
        <v>0</v>
      </c>
      <c r="G255" s="86">
        <v>0</v>
      </c>
      <c r="H255" s="86">
        <v>0</v>
      </c>
      <c r="I255" s="86">
        <v>0</v>
      </c>
      <c r="J255" s="87">
        <v>0</v>
      </c>
      <c r="K255" s="46">
        <f t="shared" si="4"/>
        <v>0</v>
      </c>
      <c r="L255" s="86">
        <v>0</v>
      </c>
      <c r="M255" s="86">
        <v>0</v>
      </c>
      <c r="N255" s="86">
        <v>0</v>
      </c>
      <c r="O255" s="87">
        <v>0</v>
      </c>
      <c r="P255" s="27"/>
    </row>
    <row r="256" spans="1:16" x14ac:dyDescent="0.35">
      <c r="A256" s="89" t="s">
        <v>133</v>
      </c>
      <c r="B256" s="100">
        <v>9009186100</v>
      </c>
      <c r="C256" s="89" t="s">
        <v>50</v>
      </c>
      <c r="D256" s="45">
        <v>41.552</v>
      </c>
      <c r="E256" s="45">
        <v>84373.17</v>
      </c>
      <c r="F256" s="76">
        <f>Table323[[#This Row],[Single Family]]+Table323[[#This Row],[2-4 Units]]+Table323[[#This Row],[&gt;4 Units]]</f>
        <v>0</v>
      </c>
      <c r="G256" s="86">
        <v>0</v>
      </c>
      <c r="H256" s="86">
        <v>0</v>
      </c>
      <c r="I256" s="86">
        <v>0</v>
      </c>
      <c r="J256" s="87">
        <v>0</v>
      </c>
      <c r="K256" s="46">
        <f t="shared" si="4"/>
        <v>0</v>
      </c>
      <c r="L256" s="86">
        <v>0</v>
      </c>
      <c r="M256" s="86">
        <v>0</v>
      </c>
      <c r="N256" s="86">
        <v>0</v>
      </c>
      <c r="O256" s="87">
        <v>0</v>
      </c>
      <c r="P256" s="27"/>
    </row>
    <row r="257" spans="1:16" x14ac:dyDescent="0.35">
      <c r="A257" s="89" t="s">
        <v>133</v>
      </c>
      <c r="B257" s="100">
        <v>9009190100</v>
      </c>
      <c r="C257" s="89" t="s">
        <v>50</v>
      </c>
      <c r="D257" s="45">
        <v>53240.684130000001</v>
      </c>
      <c r="E257" s="45">
        <v>71593.17</v>
      </c>
      <c r="F257" s="76">
        <f>Table323[[#This Row],[Single Family]]+Table323[[#This Row],[2-4 Units]]+Table323[[#This Row],[&gt;4 Units]]</f>
        <v>26</v>
      </c>
      <c r="G257" s="86">
        <v>26</v>
      </c>
      <c r="H257" s="86">
        <v>0</v>
      </c>
      <c r="I257" s="86">
        <v>0</v>
      </c>
      <c r="J257" s="87">
        <v>35978.18</v>
      </c>
      <c r="K257" s="46">
        <f t="shared" si="4"/>
        <v>3</v>
      </c>
      <c r="L257" s="86">
        <v>2</v>
      </c>
      <c r="M257" s="86">
        <v>1</v>
      </c>
      <c r="N257" s="86">
        <v>0</v>
      </c>
      <c r="O257" s="87">
        <v>7315.58</v>
      </c>
      <c r="P257" s="27"/>
    </row>
    <row r="258" spans="1:16" x14ac:dyDescent="0.35">
      <c r="A258" s="89" t="s">
        <v>133</v>
      </c>
      <c r="B258" s="100">
        <v>9009190200</v>
      </c>
      <c r="C258" s="89" t="s">
        <v>50</v>
      </c>
      <c r="D258" s="45">
        <v>71019.634300000005</v>
      </c>
      <c r="E258" s="45">
        <v>86064.27</v>
      </c>
      <c r="F258" s="76">
        <f>Table323[[#This Row],[Single Family]]+Table323[[#This Row],[2-4 Units]]+Table323[[#This Row],[&gt;4 Units]]</f>
        <v>81</v>
      </c>
      <c r="G258" s="86">
        <v>81</v>
      </c>
      <c r="H258" s="86">
        <v>0</v>
      </c>
      <c r="I258" s="86">
        <v>0</v>
      </c>
      <c r="J258" s="87">
        <v>155950.82</v>
      </c>
      <c r="K258" s="46">
        <f t="shared" si="4"/>
        <v>10</v>
      </c>
      <c r="L258" s="86">
        <v>10</v>
      </c>
      <c r="M258" s="86">
        <v>0</v>
      </c>
      <c r="N258" s="86">
        <v>0</v>
      </c>
      <c r="O258" s="87">
        <v>64241.48</v>
      </c>
      <c r="P258" s="27"/>
    </row>
    <row r="259" spans="1:16" x14ac:dyDescent="0.35">
      <c r="A259" s="89" t="s">
        <v>133</v>
      </c>
      <c r="B259" s="100">
        <v>9009190301</v>
      </c>
      <c r="C259" s="89" t="s">
        <v>50</v>
      </c>
      <c r="D259" s="45">
        <v>106848.60261</v>
      </c>
      <c r="E259" s="45">
        <v>203050.17</v>
      </c>
      <c r="F259" s="76">
        <f>Table323[[#This Row],[Single Family]]+Table323[[#This Row],[2-4 Units]]+Table323[[#This Row],[&gt;4 Units]]</f>
        <v>55</v>
      </c>
      <c r="G259" s="86">
        <v>55</v>
      </c>
      <c r="H259" s="86">
        <v>0</v>
      </c>
      <c r="I259" s="86">
        <v>0</v>
      </c>
      <c r="J259" s="87">
        <v>119552.25</v>
      </c>
      <c r="K259" s="46">
        <f t="shared" si="4"/>
        <v>2</v>
      </c>
      <c r="L259" s="86">
        <v>2</v>
      </c>
      <c r="M259" s="86">
        <v>0</v>
      </c>
      <c r="N259" s="86">
        <v>0</v>
      </c>
      <c r="O259" s="87">
        <v>43742.92</v>
      </c>
      <c r="P259" s="27"/>
    </row>
    <row r="260" spans="1:16" x14ac:dyDescent="0.35">
      <c r="A260" s="89" t="s">
        <v>133</v>
      </c>
      <c r="B260" s="100">
        <v>9009190302</v>
      </c>
      <c r="C260" s="89" t="s">
        <v>50</v>
      </c>
      <c r="D260" s="45">
        <v>213367.65969999999</v>
      </c>
      <c r="E260" s="45">
        <v>393272.32000000001</v>
      </c>
      <c r="F260" s="76">
        <f>Table323[[#This Row],[Single Family]]+Table323[[#This Row],[2-4 Units]]+Table323[[#This Row],[&gt;4 Units]]</f>
        <v>47</v>
      </c>
      <c r="G260" s="86">
        <v>47</v>
      </c>
      <c r="H260" s="86">
        <v>0</v>
      </c>
      <c r="I260" s="86">
        <v>0</v>
      </c>
      <c r="J260" s="87">
        <v>87698.08</v>
      </c>
      <c r="K260" s="46">
        <f t="shared" si="4"/>
        <v>8</v>
      </c>
      <c r="L260" s="86">
        <v>8</v>
      </c>
      <c r="M260" s="86">
        <v>0</v>
      </c>
      <c r="N260" s="86">
        <v>0</v>
      </c>
      <c r="O260" s="87">
        <v>35103.919999999998</v>
      </c>
      <c r="P260" s="27"/>
    </row>
    <row r="261" spans="1:16" x14ac:dyDescent="0.35">
      <c r="A261" s="89" t="s">
        <v>133</v>
      </c>
      <c r="B261" s="100">
        <v>9009190303</v>
      </c>
      <c r="C261" s="89" t="s">
        <v>50</v>
      </c>
      <c r="D261" s="45">
        <v>57261.376490000002</v>
      </c>
      <c r="E261" s="45">
        <v>102132.9</v>
      </c>
      <c r="F261" s="76">
        <f>Table323[[#This Row],[Single Family]]+Table323[[#This Row],[2-4 Units]]+Table323[[#This Row],[&gt;4 Units]]</f>
        <v>31</v>
      </c>
      <c r="G261" s="86">
        <v>31</v>
      </c>
      <c r="H261" s="86">
        <v>0</v>
      </c>
      <c r="I261" s="86">
        <v>0</v>
      </c>
      <c r="J261" s="87">
        <v>68638.36</v>
      </c>
      <c r="K261" s="46">
        <f t="shared" ref="K261:K322" si="5">L261+M261+N261</f>
        <v>6</v>
      </c>
      <c r="L261" s="86">
        <v>3</v>
      </c>
      <c r="M261" s="86">
        <v>3</v>
      </c>
      <c r="N261" s="86">
        <v>0</v>
      </c>
      <c r="O261" s="87">
        <v>13326.43</v>
      </c>
      <c r="P261" s="27"/>
    </row>
    <row r="262" spans="1:16" x14ac:dyDescent="0.35">
      <c r="A262" s="89" t="s">
        <v>133</v>
      </c>
      <c r="B262" s="100">
        <v>9009194201</v>
      </c>
      <c r="C262" s="89" t="s">
        <v>50</v>
      </c>
      <c r="D262" s="45">
        <v>446.00560000000002</v>
      </c>
      <c r="E262" s="45">
        <v>0</v>
      </c>
      <c r="F262" s="76">
        <f>Table323[[#This Row],[Single Family]]+Table323[[#This Row],[2-4 Units]]+Table323[[#This Row],[&gt;4 Units]]</f>
        <v>0</v>
      </c>
      <c r="G262" s="86">
        <v>0</v>
      </c>
      <c r="H262" s="86">
        <v>0</v>
      </c>
      <c r="I262" s="86">
        <v>0</v>
      </c>
      <c r="J262" s="87">
        <v>0</v>
      </c>
      <c r="K262" s="46">
        <f t="shared" si="5"/>
        <v>0</v>
      </c>
      <c r="L262" s="86">
        <v>0</v>
      </c>
      <c r="M262" s="86">
        <v>0</v>
      </c>
      <c r="N262" s="86">
        <v>0</v>
      </c>
      <c r="O262" s="87">
        <v>0</v>
      </c>
      <c r="P262" s="27"/>
    </row>
    <row r="263" spans="1:16" x14ac:dyDescent="0.35">
      <c r="A263" s="89" t="s">
        <v>134</v>
      </c>
      <c r="B263" s="100">
        <v>9007590100</v>
      </c>
      <c r="C263" s="89" t="s">
        <v>50</v>
      </c>
      <c r="D263" s="45">
        <v>167005.37122</v>
      </c>
      <c r="E263" s="45">
        <v>268684.33</v>
      </c>
      <c r="F263" s="76">
        <f>Table323[[#This Row],[Single Family]]+Table323[[#This Row],[2-4 Units]]+Table323[[#This Row],[&gt;4 Units]]</f>
        <v>60</v>
      </c>
      <c r="G263" s="86">
        <v>60</v>
      </c>
      <c r="H263" s="86">
        <v>0</v>
      </c>
      <c r="I263" s="86">
        <v>0</v>
      </c>
      <c r="J263" s="87">
        <v>106876.11</v>
      </c>
      <c r="K263" s="46">
        <f t="shared" si="5"/>
        <v>5</v>
      </c>
      <c r="L263" s="86">
        <v>5</v>
      </c>
      <c r="M263" s="86">
        <v>0</v>
      </c>
      <c r="N263" s="86">
        <v>0</v>
      </c>
      <c r="O263" s="87">
        <v>63298.23</v>
      </c>
      <c r="P263" s="27"/>
    </row>
    <row r="264" spans="1:16" x14ac:dyDescent="0.35">
      <c r="A264" s="89" t="s">
        <v>135</v>
      </c>
      <c r="B264" s="100">
        <v>9015820000</v>
      </c>
      <c r="C264" s="89" t="s">
        <v>50</v>
      </c>
      <c r="D264" s="45">
        <v>38568.408989999996</v>
      </c>
      <c r="E264" s="45">
        <v>84046.7</v>
      </c>
      <c r="F264" s="76">
        <f>Table323[[#This Row],[Single Family]]+Table323[[#This Row],[2-4 Units]]+Table323[[#This Row],[&gt;4 Units]]</f>
        <v>10</v>
      </c>
      <c r="G264" s="86">
        <v>10</v>
      </c>
      <c r="H264" s="86">
        <v>0</v>
      </c>
      <c r="I264" s="86">
        <v>0</v>
      </c>
      <c r="J264" s="87">
        <v>16363.81</v>
      </c>
      <c r="K264" s="46">
        <f t="shared" si="5"/>
        <v>4</v>
      </c>
      <c r="L264" s="86">
        <v>4</v>
      </c>
      <c r="M264" s="86">
        <v>0</v>
      </c>
      <c r="N264" s="86">
        <v>0</v>
      </c>
      <c r="O264" s="87">
        <v>33064.89</v>
      </c>
      <c r="P264" s="27"/>
    </row>
    <row r="265" spans="1:16" x14ac:dyDescent="0.35">
      <c r="A265" s="89" t="s">
        <v>136</v>
      </c>
      <c r="B265" s="100">
        <v>9003500100</v>
      </c>
      <c r="C265" s="89" t="s">
        <v>56</v>
      </c>
      <c r="D265" s="45">
        <v>27232.174329999998</v>
      </c>
      <c r="E265" s="45">
        <v>600941.81999999995</v>
      </c>
      <c r="F265" s="76">
        <f>Table323[[#This Row],[Single Family]]+Table323[[#This Row],[2-4 Units]]+Table323[[#This Row],[&gt;4 Units]]</f>
        <v>1</v>
      </c>
      <c r="G265" s="86">
        <v>1</v>
      </c>
      <c r="H265" s="86">
        <v>0</v>
      </c>
      <c r="I265" s="86">
        <v>0</v>
      </c>
      <c r="J265" s="87">
        <v>40.42</v>
      </c>
      <c r="K265" s="46">
        <f t="shared" si="5"/>
        <v>18</v>
      </c>
      <c r="L265" s="86">
        <v>1</v>
      </c>
      <c r="M265" s="86">
        <v>5</v>
      </c>
      <c r="N265" s="86">
        <v>12</v>
      </c>
      <c r="O265" s="87">
        <v>1060.07</v>
      </c>
      <c r="P265" s="27"/>
    </row>
    <row r="266" spans="1:16" x14ac:dyDescent="0.35">
      <c r="A266" s="89" t="s">
        <v>136</v>
      </c>
      <c r="B266" s="100">
        <v>9003500200</v>
      </c>
      <c r="C266" s="89" t="s">
        <v>50</v>
      </c>
      <c r="D266" s="45">
        <v>16620.809539999998</v>
      </c>
      <c r="E266" s="45">
        <v>12362.2</v>
      </c>
      <c r="F266" s="76">
        <f>Table323[[#This Row],[Single Family]]+Table323[[#This Row],[2-4 Units]]+Table323[[#This Row],[&gt;4 Units]]</f>
        <v>2</v>
      </c>
      <c r="G266" s="86">
        <v>1</v>
      </c>
      <c r="H266" s="86">
        <v>1</v>
      </c>
      <c r="I266" s="86">
        <v>0</v>
      </c>
      <c r="J266" s="87">
        <v>1152.83</v>
      </c>
      <c r="K266" s="46">
        <f t="shared" si="5"/>
        <v>62</v>
      </c>
      <c r="L266" s="86">
        <v>0</v>
      </c>
      <c r="M266" s="86">
        <v>2</v>
      </c>
      <c r="N266" s="86">
        <v>60</v>
      </c>
      <c r="O266" s="87">
        <v>11209.37</v>
      </c>
      <c r="P266" s="27"/>
    </row>
    <row r="267" spans="1:16" x14ac:dyDescent="0.35">
      <c r="A267" s="89" t="s">
        <v>136</v>
      </c>
      <c r="B267" s="100">
        <v>9003500300</v>
      </c>
      <c r="C267" s="89" t="s">
        <v>50</v>
      </c>
      <c r="D267" s="45">
        <v>18272.847099999999</v>
      </c>
      <c r="E267" s="45">
        <v>1117.23</v>
      </c>
      <c r="F267" s="76">
        <f>Table323[[#This Row],[Single Family]]+Table323[[#This Row],[2-4 Units]]+Table323[[#This Row],[&gt;4 Units]]</f>
        <v>1</v>
      </c>
      <c r="G267" s="86">
        <v>0</v>
      </c>
      <c r="H267" s="86">
        <v>1</v>
      </c>
      <c r="I267" s="86">
        <v>0</v>
      </c>
      <c r="J267" s="87">
        <v>843.28</v>
      </c>
      <c r="K267" s="46">
        <f t="shared" si="5"/>
        <v>3</v>
      </c>
      <c r="L267" s="86">
        <v>0</v>
      </c>
      <c r="M267" s="86">
        <v>3</v>
      </c>
      <c r="N267" s="86">
        <v>0</v>
      </c>
      <c r="O267" s="87">
        <v>273.95</v>
      </c>
      <c r="P267" s="27"/>
    </row>
    <row r="268" spans="1:16" x14ac:dyDescent="0.35">
      <c r="A268" s="89" t="s">
        <v>136</v>
      </c>
      <c r="B268" s="100">
        <v>9003500400</v>
      </c>
      <c r="C268" s="89" t="s">
        <v>50</v>
      </c>
      <c r="D268" s="45">
        <v>15916.6049</v>
      </c>
      <c r="E268" s="45">
        <v>983.44</v>
      </c>
      <c r="F268" s="76">
        <f>Table323[[#This Row],[Single Family]]+Table323[[#This Row],[2-4 Units]]+Table323[[#This Row],[&gt;4 Units]]</f>
        <v>3</v>
      </c>
      <c r="G268" s="86">
        <v>3</v>
      </c>
      <c r="H268" s="86">
        <v>0</v>
      </c>
      <c r="I268" s="86">
        <v>0</v>
      </c>
      <c r="J268" s="87">
        <v>524.69000000000005</v>
      </c>
      <c r="K268" s="46">
        <f t="shared" si="5"/>
        <v>16</v>
      </c>
      <c r="L268" s="86">
        <v>0</v>
      </c>
      <c r="M268" s="86">
        <v>4</v>
      </c>
      <c r="N268" s="86">
        <v>12</v>
      </c>
      <c r="O268" s="87">
        <v>1829.33</v>
      </c>
      <c r="P268" s="27" t="s">
        <v>200</v>
      </c>
    </row>
    <row r="269" spans="1:16" x14ac:dyDescent="0.35">
      <c r="A269" s="89" t="s">
        <v>136</v>
      </c>
      <c r="B269" s="100">
        <v>9003500500</v>
      </c>
      <c r="C269" s="89" t="s">
        <v>50</v>
      </c>
      <c r="D269" s="45">
        <v>17571.996299999999</v>
      </c>
      <c r="E269" s="45">
        <v>242.94</v>
      </c>
      <c r="F269" s="76">
        <f>Table323[[#This Row],[Single Family]]+Table323[[#This Row],[2-4 Units]]+Table323[[#This Row],[&gt;4 Units]]</f>
        <v>1</v>
      </c>
      <c r="G269" s="86">
        <v>0</v>
      </c>
      <c r="H269" s="86">
        <v>1</v>
      </c>
      <c r="I269" s="86">
        <v>0</v>
      </c>
      <c r="J269" s="87">
        <v>240.94</v>
      </c>
      <c r="K269" s="46">
        <f t="shared" si="5"/>
        <v>0</v>
      </c>
      <c r="L269" s="86">
        <v>0</v>
      </c>
      <c r="M269" s="86">
        <v>0</v>
      </c>
      <c r="N269" s="86">
        <v>0</v>
      </c>
      <c r="O269" s="87">
        <v>2</v>
      </c>
      <c r="P269" s="27"/>
    </row>
    <row r="270" spans="1:16" x14ac:dyDescent="0.35">
      <c r="A270" s="89" t="s">
        <v>136</v>
      </c>
      <c r="B270" s="100">
        <v>9003500900</v>
      </c>
      <c r="C270" s="89" t="s">
        <v>56</v>
      </c>
      <c r="D270" s="45">
        <v>16827.45707</v>
      </c>
      <c r="E270" s="45">
        <v>742.05</v>
      </c>
      <c r="F270" s="76">
        <f>Table323[[#This Row],[Single Family]]+Table323[[#This Row],[2-4 Units]]+Table323[[#This Row],[&gt;4 Units]]</f>
        <v>0</v>
      </c>
      <c r="G270" s="86">
        <v>0</v>
      </c>
      <c r="H270" s="86">
        <v>0</v>
      </c>
      <c r="I270" s="86">
        <v>0</v>
      </c>
      <c r="J270" s="87">
        <v>0</v>
      </c>
      <c r="K270" s="46">
        <f t="shared" si="5"/>
        <v>6</v>
      </c>
      <c r="L270" s="86">
        <v>1</v>
      </c>
      <c r="M270" s="86">
        <v>5</v>
      </c>
      <c r="N270" s="86">
        <v>0</v>
      </c>
      <c r="O270" s="87">
        <v>638.58000000000004</v>
      </c>
      <c r="P270" s="27"/>
    </row>
    <row r="271" spans="1:16" x14ac:dyDescent="0.35">
      <c r="A271" s="89" t="s">
        <v>136</v>
      </c>
      <c r="B271" s="100">
        <v>9003501200</v>
      </c>
      <c r="C271" s="89" t="s">
        <v>50</v>
      </c>
      <c r="D271" s="45">
        <v>20629.203249999999</v>
      </c>
      <c r="E271" s="45">
        <v>1715.41</v>
      </c>
      <c r="F271" s="76">
        <f>Table323[[#This Row],[Single Family]]+Table323[[#This Row],[2-4 Units]]+Table323[[#This Row],[&gt;4 Units]]</f>
        <v>0</v>
      </c>
      <c r="G271" s="86">
        <v>0</v>
      </c>
      <c r="H271" s="86">
        <v>0</v>
      </c>
      <c r="I271" s="86">
        <v>0</v>
      </c>
      <c r="J271" s="87">
        <v>0</v>
      </c>
      <c r="K271" s="46">
        <f t="shared" si="5"/>
        <v>54</v>
      </c>
      <c r="L271" s="86">
        <v>4</v>
      </c>
      <c r="M271" s="86">
        <v>3</v>
      </c>
      <c r="N271" s="86">
        <v>47</v>
      </c>
      <c r="O271" s="87">
        <v>1645.41</v>
      </c>
      <c r="P271" s="27"/>
    </row>
    <row r="272" spans="1:16" x14ac:dyDescent="0.35">
      <c r="A272" s="89" t="s">
        <v>136</v>
      </c>
      <c r="B272" s="100">
        <v>9003501300</v>
      </c>
      <c r="C272" s="89" t="s">
        <v>56</v>
      </c>
      <c r="D272" s="45">
        <v>12325.430899999999</v>
      </c>
      <c r="E272" s="45">
        <v>1333.03</v>
      </c>
      <c r="F272" s="76">
        <f>Table323[[#This Row],[Single Family]]+Table323[[#This Row],[2-4 Units]]+Table323[[#This Row],[&gt;4 Units]]</f>
        <v>0</v>
      </c>
      <c r="G272" s="86">
        <v>0</v>
      </c>
      <c r="H272" s="86">
        <v>0</v>
      </c>
      <c r="I272" s="86">
        <v>0</v>
      </c>
      <c r="J272" s="87">
        <v>0</v>
      </c>
      <c r="K272" s="46">
        <f t="shared" si="5"/>
        <v>6</v>
      </c>
      <c r="L272" s="86">
        <v>0</v>
      </c>
      <c r="M272" s="86">
        <v>6</v>
      </c>
      <c r="N272" s="86">
        <v>0</v>
      </c>
      <c r="O272" s="87">
        <v>1256.03</v>
      </c>
      <c r="P272" s="27"/>
    </row>
    <row r="273" spans="1:16" x14ac:dyDescent="0.35">
      <c r="A273" s="89" t="s">
        <v>136</v>
      </c>
      <c r="B273" s="100">
        <v>9003501400</v>
      </c>
      <c r="C273" s="89" t="s">
        <v>50</v>
      </c>
      <c r="D273" s="45">
        <v>22899.672900000001</v>
      </c>
      <c r="E273" s="45">
        <v>15234.45</v>
      </c>
      <c r="F273" s="76">
        <f>Table323[[#This Row],[Single Family]]+Table323[[#This Row],[2-4 Units]]+Table323[[#This Row],[&gt;4 Units]]</f>
        <v>4</v>
      </c>
      <c r="G273" s="86">
        <v>2</v>
      </c>
      <c r="H273" s="86">
        <v>2</v>
      </c>
      <c r="I273" s="86">
        <v>0</v>
      </c>
      <c r="J273" s="87">
        <v>328.62</v>
      </c>
      <c r="K273" s="46">
        <f t="shared" si="5"/>
        <v>9</v>
      </c>
      <c r="L273" s="86">
        <v>0</v>
      </c>
      <c r="M273" s="86">
        <v>9</v>
      </c>
      <c r="N273" s="86">
        <v>0</v>
      </c>
      <c r="O273" s="87">
        <v>14840.38</v>
      </c>
      <c r="P273" s="27"/>
    </row>
    <row r="274" spans="1:16" x14ac:dyDescent="0.35">
      <c r="A274" s="89" t="s">
        <v>136</v>
      </c>
      <c r="B274" s="100">
        <v>9003501500</v>
      </c>
      <c r="C274" s="89" t="s">
        <v>50</v>
      </c>
      <c r="D274" s="45">
        <v>29352.855379999997</v>
      </c>
      <c r="E274" s="45">
        <v>5712.3</v>
      </c>
      <c r="F274" s="76">
        <f>Table323[[#This Row],[Single Family]]+Table323[[#This Row],[2-4 Units]]+Table323[[#This Row],[&gt;4 Units]]</f>
        <v>6</v>
      </c>
      <c r="G274" s="86">
        <v>6</v>
      </c>
      <c r="H274" s="86">
        <v>0</v>
      </c>
      <c r="I274" s="86">
        <v>0</v>
      </c>
      <c r="J274" s="87">
        <v>1968.56</v>
      </c>
      <c r="K274" s="46">
        <f t="shared" si="5"/>
        <v>14</v>
      </c>
      <c r="L274" s="86">
        <v>4</v>
      </c>
      <c r="M274" s="86">
        <v>10</v>
      </c>
      <c r="N274" s="86">
        <v>0</v>
      </c>
      <c r="O274" s="87">
        <v>3430.82</v>
      </c>
      <c r="P274" s="27"/>
    </row>
    <row r="275" spans="1:16" x14ac:dyDescent="0.35">
      <c r="A275" s="89" t="s">
        <v>136</v>
      </c>
      <c r="B275" s="100">
        <v>9003501700</v>
      </c>
      <c r="C275" s="89" t="s">
        <v>50</v>
      </c>
      <c r="D275" s="45">
        <v>10383.775900000001</v>
      </c>
      <c r="E275" s="45">
        <v>593.77</v>
      </c>
      <c r="F275" s="76">
        <f>Table323[[#This Row],[Single Family]]+Table323[[#This Row],[2-4 Units]]+Table323[[#This Row],[&gt;4 Units]]</f>
        <v>6</v>
      </c>
      <c r="G275" s="86">
        <v>0</v>
      </c>
      <c r="H275" s="86">
        <v>6</v>
      </c>
      <c r="I275" s="86">
        <v>0</v>
      </c>
      <c r="J275" s="87">
        <v>365.5</v>
      </c>
      <c r="K275" s="46">
        <f t="shared" si="5"/>
        <v>0</v>
      </c>
      <c r="L275" s="86">
        <v>0</v>
      </c>
      <c r="M275" s="86">
        <v>0</v>
      </c>
      <c r="N275" s="86">
        <v>0</v>
      </c>
      <c r="O275" s="87">
        <v>0</v>
      </c>
      <c r="P275" s="27"/>
    </row>
    <row r="276" spans="1:16" x14ac:dyDescent="0.35">
      <c r="A276" s="89" t="s">
        <v>136</v>
      </c>
      <c r="B276" s="100">
        <v>9003501800</v>
      </c>
      <c r="C276" s="89" t="s">
        <v>50</v>
      </c>
      <c r="D276" s="45">
        <v>20293.335889999998</v>
      </c>
      <c r="E276" s="45">
        <v>1989.24</v>
      </c>
      <c r="F276" s="76">
        <f>Table323[[#This Row],[Single Family]]+Table323[[#This Row],[2-4 Units]]+Table323[[#This Row],[&gt;4 Units]]</f>
        <v>0</v>
      </c>
      <c r="G276" s="86">
        <v>0</v>
      </c>
      <c r="H276" s="86">
        <v>0</v>
      </c>
      <c r="I276" s="86">
        <v>0</v>
      </c>
      <c r="J276" s="87">
        <v>0</v>
      </c>
      <c r="K276" s="46">
        <f t="shared" si="5"/>
        <v>10</v>
      </c>
      <c r="L276" s="86">
        <v>2</v>
      </c>
      <c r="M276" s="86">
        <v>8</v>
      </c>
      <c r="N276" s="86">
        <v>0</v>
      </c>
      <c r="O276" s="87">
        <v>1989.24</v>
      </c>
      <c r="P276" s="27"/>
    </row>
    <row r="277" spans="1:16" x14ac:dyDescent="0.35">
      <c r="A277" s="89" t="s">
        <v>136</v>
      </c>
      <c r="B277" s="100">
        <v>9003502100</v>
      </c>
      <c r="C277" s="89" t="s">
        <v>50</v>
      </c>
      <c r="D277" s="45">
        <v>29560.718199999999</v>
      </c>
      <c r="E277" s="45">
        <v>3017.16</v>
      </c>
      <c r="F277" s="76">
        <f>Table323[[#This Row],[Single Family]]+Table323[[#This Row],[2-4 Units]]+Table323[[#This Row],[&gt;4 Units]]</f>
        <v>2</v>
      </c>
      <c r="G277" s="86">
        <v>2</v>
      </c>
      <c r="H277" s="86">
        <v>0</v>
      </c>
      <c r="I277" s="86">
        <v>0</v>
      </c>
      <c r="J277" s="87">
        <v>1280.1600000000001</v>
      </c>
      <c r="K277" s="46">
        <f t="shared" si="5"/>
        <v>0</v>
      </c>
      <c r="L277" s="86">
        <v>0</v>
      </c>
      <c r="M277" s="86">
        <v>0</v>
      </c>
      <c r="N277" s="86">
        <v>0</v>
      </c>
      <c r="O277" s="87">
        <v>0</v>
      </c>
      <c r="P277" s="27"/>
    </row>
    <row r="278" spans="1:16" x14ac:dyDescent="0.35">
      <c r="A278" s="89" t="s">
        <v>136</v>
      </c>
      <c r="B278" s="100">
        <v>9003502300</v>
      </c>
      <c r="C278" s="89" t="s">
        <v>56</v>
      </c>
      <c r="D278" s="45">
        <v>47030.0959</v>
      </c>
      <c r="E278" s="45">
        <v>27079.71</v>
      </c>
      <c r="F278" s="76">
        <f>Table323[[#This Row],[Single Family]]+Table323[[#This Row],[2-4 Units]]+Table323[[#This Row],[&gt;4 Units]]</f>
        <v>15</v>
      </c>
      <c r="G278" s="86">
        <v>13</v>
      </c>
      <c r="H278" s="86">
        <v>2</v>
      </c>
      <c r="I278" s="86">
        <v>0</v>
      </c>
      <c r="J278" s="87">
        <v>1348.85</v>
      </c>
      <c r="K278" s="46">
        <f t="shared" si="5"/>
        <v>21</v>
      </c>
      <c r="L278" s="86">
        <v>13</v>
      </c>
      <c r="M278" s="86">
        <v>8</v>
      </c>
      <c r="N278" s="86">
        <v>0</v>
      </c>
      <c r="O278" s="87">
        <v>23887.96</v>
      </c>
      <c r="P278" s="27"/>
    </row>
    <row r="279" spans="1:16" x14ac:dyDescent="0.35">
      <c r="A279" s="89" t="s">
        <v>136</v>
      </c>
      <c r="B279" s="100">
        <v>9003502400</v>
      </c>
      <c r="C279" s="89" t="s">
        <v>56</v>
      </c>
      <c r="D279" s="45">
        <v>46912.700900000003</v>
      </c>
      <c r="E279" s="45">
        <v>23059.61</v>
      </c>
      <c r="F279" s="76">
        <f>Table323[[#This Row],[Single Family]]+Table323[[#This Row],[2-4 Units]]+Table323[[#This Row],[&gt;4 Units]]</f>
        <v>9</v>
      </c>
      <c r="G279" s="86">
        <v>4</v>
      </c>
      <c r="H279" s="86">
        <v>5</v>
      </c>
      <c r="I279" s="86">
        <v>0</v>
      </c>
      <c r="J279" s="87">
        <v>2272</v>
      </c>
      <c r="K279" s="46">
        <f t="shared" si="5"/>
        <v>17</v>
      </c>
      <c r="L279" s="86">
        <v>3</v>
      </c>
      <c r="M279" s="86">
        <v>14</v>
      </c>
      <c r="N279" s="86">
        <v>0</v>
      </c>
      <c r="O279" s="87">
        <v>20603.79</v>
      </c>
      <c r="P279" s="27"/>
    </row>
    <row r="280" spans="1:16" x14ac:dyDescent="0.35">
      <c r="A280" s="89" t="s">
        <v>136</v>
      </c>
      <c r="B280" s="100">
        <v>9003502500</v>
      </c>
      <c r="C280" s="89" t="s">
        <v>50</v>
      </c>
      <c r="D280" s="45">
        <v>15261.058499999999</v>
      </c>
      <c r="E280" s="45">
        <v>1770.18</v>
      </c>
      <c r="F280" s="76">
        <f>Table323[[#This Row],[Single Family]]+Table323[[#This Row],[2-4 Units]]+Table323[[#This Row],[&gt;4 Units]]</f>
        <v>1</v>
      </c>
      <c r="G280" s="86">
        <v>1</v>
      </c>
      <c r="H280" s="86">
        <v>0</v>
      </c>
      <c r="I280" s="86">
        <v>0</v>
      </c>
      <c r="J280" s="87">
        <v>67.36</v>
      </c>
      <c r="K280" s="46">
        <f t="shared" si="5"/>
        <v>3</v>
      </c>
      <c r="L280" s="86">
        <v>0</v>
      </c>
      <c r="M280" s="86">
        <v>3</v>
      </c>
      <c r="N280" s="86">
        <v>0</v>
      </c>
      <c r="O280" s="87">
        <v>414.87</v>
      </c>
      <c r="P280" s="27"/>
    </row>
    <row r="281" spans="1:16" x14ac:dyDescent="0.35">
      <c r="A281" s="89" t="s">
        <v>136</v>
      </c>
      <c r="B281" s="100">
        <v>9003502600</v>
      </c>
      <c r="C281" s="89" t="s">
        <v>50</v>
      </c>
      <c r="D281" s="45">
        <v>30323.907070000001</v>
      </c>
      <c r="E281" s="45">
        <v>38099.82</v>
      </c>
      <c r="F281" s="76">
        <f>Table323[[#This Row],[Single Family]]+Table323[[#This Row],[2-4 Units]]+Table323[[#This Row],[&gt;4 Units]]</f>
        <v>11</v>
      </c>
      <c r="G281" s="86">
        <v>7</v>
      </c>
      <c r="H281" s="86">
        <v>4</v>
      </c>
      <c r="I281" s="86">
        <v>0</v>
      </c>
      <c r="J281" s="87">
        <v>5420.09</v>
      </c>
      <c r="K281" s="46">
        <f t="shared" si="5"/>
        <v>20</v>
      </c>
      <c r="L281" s="86">
        <v>7</v>
      </c>
      <c r="M281" s="86">
        <v>13</v>
      </c>
      <c r="N281" s="86">
        <v>0</v>
      </c>
      <c r="O281" s="87">
        <v>31485.59</v>
      </c>
      <c r="P281" s="27"/>
    </row>
    <row r="282" spans="1:16" x14ac:dyDescent="0.35">
      <c r="A282" s="89" t="s">
        <v>136</v>
      </c>
      <c r="B282" s="100">
        <v>9003502700</v>
      </c>
      <c r="C282" s="89" t="s">
        <v>56</v>
      </c>
      <c r="D282" s="45">
        <v>29952.563099999999</v>
      </c>
      <c r="E282" s="45">
        <v>329.44</v>
      </c>
      <c r="F282" s="76">
        <f>Table323[[#This Row],[Single Family]]+Table323[[#This Row],[2-4 Units]]+Table323[[#This Row],[&gt;4 Units]]</f>
        <v>0</v>
      </c>
      <c r="G282" s="86">
        <v>0</v>
      </c>
      <c r="H282" s="86">
        <v>0</v>
      </c>
      <c r="I282" s="86">
        <v>0</v>
      </c>
      <c r="J282" s="87">
        <v>0</v>
      </c>
      <c r="K282" s="46">
        <f t="shared" si="5"/>
        <v>3</v>
      </c>
      <c r="L282" s="86">
        <v>1</v>
      </c>
      <c r="M282" s="86">
        <v>2</v>
      </c>
      <c r="N282" s="86">
        <v>0</v>
      </c>
      <c r="O282" s="87">
        <v>14451.15</v>
      </c>
      <c r="P282" s="27"/>
    </row>
    <row r="283" spans="1:16" x14ac:dyDescent="0.35">
      <c r="A283" s="89" t="s">
        <v>136</v>
      </c>
      <c r="B283" s="100">
        <v>9003502800</v>
      </c>
      <c r="C283" s="89" t="s">
        <v>56</v>
      </c>
      <c r="D283" s="45">
        <v>34590.15797</v>
      </c>
      <c r="E283" s="45">
        <v>49307.13</v>
      </c>
      <c r="F283" s="76">
        <f>Table323[[#This Row],[Single Family]]+Table323[[#This Row],[2-4 Units]]+Table323[[#This Row],[&gt;4 Units]]</f>
        <v>248</v>
      </c>
      <c r="G283" s="86">
        <v>62</v>
      </c>
      <c r="H283" s="86">
        <v>13</v>
      </c>
      <c r="I283" s="86">
        <v>173</v>
      </c>
      <c r="J283" s="87">
        <v>55114.400000000001</v>
      </c>
      <c r="K283" s="46">
        <f t="shared" si="5"/>
        <v>716</v>
      </c>
      <c r="L283" s="86">
        <v>74</v>
      </c>
      <c r="M283" s="86">
        <v>124</v>
      </c>
      <c r="N283" s="86">
        <v>518</v>
      </c>
      <c r="O283" s="87">
        <v>336911.84</v>
      </c>
      <c r="P283" s="27"/>
    </row>
    <row r="284" spans="1:16" x14ac:dyDescent="0.35">
      <c r="A284" s="89" t="s">
        <v>136</v>
      </c>
      <c r="B284" s="100">
        <v>9003502900</v>
      </c>
      <c r="C284" s="89" t="s">
        <v>50</v>
      </c>
      <c r="D284" s="45">
        <v>20873.8115</v>
      </c>
      <c r="E284" s="45">
        <v>44730.89</v>
      </c>
      <c r="F284" s="76">
        <f>Table323[[#This Row],[Single Family]]+Table323[[#This Row],[2-4 Units]]+Table323[[#This Row],[&gt;4 Units]]</f>
        <v>1</v>
      </c>
      <c r="G284" s="86">
        <v>1</v>
      </c>
      <c r="H284" s="86">
        <v>0</v>
      </c>
      <c r="I284" s="86">
        <v>0</v>
      </c>
      <c r="J284" s="87">
        <v>40.42</v>
      </c>
      <c r="K284" s="46">
        <f t="shared" si="5"/>
        <v>137</v>
      </c>
      <c r="L284" s="86">
        <v>0</v>
      </c>
      <c r="M284" s="86">
        <v>1</v>
      </c>
      <c r="N284" s="86">
        <v>136</v>
      </c>
      <c r="O284" s="87">
        <v>44315.47</v>
      </c>
      <c r="P284" s="27"/>
    </row>
    <row r="285" spans="1:16" x14ac:dyDescent="0.35">
      <c r="A285" s="89" t="s">
        <v>136</v>
      </c>
      <c r="B285" s="100">
        <v>9003503000</v>
      </c>
      <c r="C285" s="89" t="s">
        <v>56</v>
      </c>
      <c r="D285" s="45">
        <v>23074.716</v>
      </c>
      <c r="E285" s="45">
        <v>3285.55</v>
      </c>
      <c r="F285" s="76">
        <f>Table323[[#This Row],[Single Family]]+Table323[[#This Row],[2-4 Units]]+Table323[[#This Row],[&gt;4 Units]]</f>
        <v>3</v>
      </c>
      <c r="G285" s="86">
        <v>2</v>
      </c>
      <c r="H285" s="86">
        <v>1</v>
      </c>
      <c r="I285" s="86">
        <v>0</v>
      </c>
      <c r="J285" s="87">
        <v>1112.77</v>
      </c>
      <c r="K285" s="46">
        <f t="shared" si="5"/>
        <v>122</v>
      </c>
      <c r="L285" s="86">
        <v>1</v>
      </c>
      <c r="M285" s="86">
        <v>5</v>
      </c>
      <c r="N285" s="86">
        <v>116</v>
      </c>
      <c r="O285" s="87">
        <v>1637.78</v>
      </c>
      <c r="P285" s="27"/>
    </row>
    <row r="286" spans="1:16" x14ac:dyDescent="0.35">
      <c r="A286" s="89" t="s">
        <v>136</v>
      </c>
      <c r="B286" s="100">
        <v>9003503100</v>
      </c>
      <c r="C286" s="89" t="s">
        <v>56</v>
      </c>
      <c r="D286" s="45">
        <v>34994.113899999997</v>
      </c>
      <c r="E286" s="45">
        <v>2623.17</v>
      </c>
      <c r="F286" s="76">
        <f>Table323[[#This Row],[Single Family]]+Table323[[#This Row],[2-4 Units]]+Table323[[#This Row],[&gt;4 Units]]</f>
        <v>5</v>
      </c>
      <c r="G286" s="86">
        <v>4</v>
      </c>
      <c r="H286" s="86">
        <v>1</v>
      </c>
      <c r="I286" s="86">
        <v>0</v>
      </c>
      <c r="J286" s="87">
        <v>2486.88</v>
      </c>
      <c r="K286" s="46">
        <f t="shared" si="5"/>
        <v>3</v>
      </c>
      <c r="L286" s="86">
        <v>2</v>
      </c>
      <c r="M286" s="86">
        <v>1</v>
      </c>
      <c r="N286" s="86">
        <v>0</v>
      </c>
      <c r="O286" s="87">
        <v>136.29</v>
      </c>
      <c r="P286" s="27"/>
    </row>
    <row r="287" spans="1:16" x14ac:dyDescent="0.35">
      <c r="A287" s="89" t="s">
        <v>136</v>
      </c>
      <c r="B287" s="100">
        <v>9003503300</v>
      </c>
      <c r="C287" s="89" t="s">
        <v>50</v>
      </c>
      <c r="D287" s="45">
        <v>23571.2359</v>
      </c>
      <c r="E287" s="45">
        <v>2099.6799999999998</v>
      </c>
      <c r="F287" s="76">
        <f>Table323[[#This Row],[Single Family]]+Table323[[#This Row],[2-4 Units]]+Table323[[#This Row],[&gt;4 Units]]</f>
        <v>0</v>
      </c>
      <c r="G287" s="86">
        <v>0</v>
      </c>
      <c r="H287" s="86">
        <v>0</v>
      </c>
      <c r="I287" s="86">
        <v>0</v>
      </c>
      <c r="J287" s="87">
        <v>0</v>
      </c>
      <c r="K287" s="46">
        <f t="shared" si="5"/>
        <v>52</v>
      </c>
      <c r="L287" s="86">
        <v>0</v>
      </c>
      <c r="M287" s="86">
        <v>1</v>
      </c>
      <c r="N287" s="86">
        <v>51</v>
      </c>
      <c r="O287" s="87">
        <v>2099.6799999999998</v>
      </c>
      <c r="P287" s="27"/>
    </row>
    <row r="288" spans="1:16" x14ac:dyDescent="0.35">
      <c r="A288" s="89" t="s">
        <v>136</v>
      </c>
      <c r="B288" s="100">
        <v>9003503500</v>
      </c>
      <c r="C288" s="89" t="s">
        <v>50</v>
      </c>
      <c r="D288" s="45">
        <v>12249.784</v>
      </c>
      <c r="E288" s="45">
        <v>1053.92</v>
      </c>
      <c r="F288" s="76">
        <f>Table323[[#This Row],[Single Family]]+Table323[[#This Row],[2-4 Units]]+Table323[[#This Row],[&gt;4 Units]]</f>
        <v>2</v>
      </c>
      <c r="G288" s="86">
        <v>1</v>
      </c>
      <c r="H288" s="86">
        <v>1</v>
      </c>
      <c r="I288" s="86">
        <v>0</v>
      </c>
      <c r="J288" s="87">
        <v>212.15</v>
      </c>
      <c r="K288" s="46">
        <f t="shared" si="5"/>
        <v>19</v>
      </c>
      <c r="L288" s="86">
        <v>0</v>
      </c>
      <c r="M288" s="86">
        <v>7</v>
      </c>
      <c r="N288" s="86">
        <v>12</v>
      </c>
      <c r="O288" s="87">
        <v>841.77</v>
      </c>
      <c r="P288" s="27"/>
    </row>
    <row r="289" spans="1:16" x14ac:dyDescent="0.35">
      <c r="A289" s="89" t="s">
        <v>136</v>
      </c>
      <c r="B289" s="100">
        <v>9003503700</v>
      </c>
      <c r="C289" s="89" t="s">
        <v>50</v>
      </c>
      <c r="D289" s="45">
        <v>26745.475329999997</v>
      </c>
      <c r="E289" s="45">
        <v>9589.74</v>
      </c>
      <c r="F289" s="76">
        <f>Table323[[#This Row],[Single Family]]+Table323[[#This Row],[2-4 Units]]+Table323[[#This Row],[&gt;4 Units]]</f>
        <v>1</v>
      </c>
      <c r="G289" s="86">
        <v>0</v>
      </c>
      <c r="H289" s="86">
        <v>1</v>
      </c>
      <c r="I289" s="86">
        <v>0</v>
      </c>
      <c r="J289" s="87">
        <v>40.42</v>
      </c>
      <c r="K289" s="46">
        <f t="shared" si="5"/>
        <v>39</v>
      </c>
      <c r="L289" s="86">
        <v>0</v>
      </c>
      <c r="M289" s="86">
        <v>21</v>
      </c>
      <c r="N289" s="86">
        <v>18</v>
      </c>
      <c r="O289" s="87">
        <v>9348.42</v>
      </c>
      <c r="P289" s="27"/>
    </row>
    <row r="290" spans="1:16" x14ac:dyDescent="0.35">
      <c r="A290" s="89" t="s">
        <v>136</v>
      </c>
      <c r="B290" s="100">
        <v>9003503800</v>
      </c>
      <c r="C290" s="89" t="s">
        <v>50</v>
      </c>
      <c r="D290" s="45">
        <v>7166.9705800000002</v>
      </c>
      <c r="E290" s="45">
        <v>667.5</v>
      </c>
      <c r="F290" s="76">
        <f>Table323[[#This Row],[Single Family]]+Table323[[#This Row],[2-4 Units]]+Table323[[#This Row],[&gt;4 Units]]</f>
        <v>1</v>
      </c>
      <c r="G290" s="86">
        <v>1</v>
      </c>
      <c r="H290" s="86">
        <v>0</v>
      </c>
      <c r="I290" s="86">
        <v>0</v>
      </c>
      <c r="J290" s="87">
        <v>1119.56</v>
      </c>
      <c r="K290" s="46">
        <f t="shared" si="5"/>
        <v>0</v>
      </c>
      <c r="L290" s="86">
        <v>0</v>
      </c>
      <c r="M290" s="86">
        <v>0</v>
      </c>
      <c r="N290" s="86">
        <v>0</v>
      </c>
      <c r="O290" s="87">
        <v>0</v>
      </c>
      <c r="P290" s="27"/>
    </row>
    <row r="291" spans="1:16" x14ac:dyDescent="0.35">
      <c r="A291" s="89" t="s">
        <v>136</v>
      </c>
      <c r="B291" s="100">
        <v>9003503900</v>
      </c>
      <c r="C291" s="89" t="s">
        <v>50</v>
      </c>
      <c r="D291" s="45">
        <v>44367.720399999998</v>
      </c>
      <c r="E291" s="45">
        <v>52751.45</v>
      </c>
      <c r="F291" s="76">
        <f>Table323[[#This Row],[Single Family]]+Table323[[#This Row],[2-4 Units]]+Table323[[#This Row],[&gt;4 Units]]</f>
        <v>28</v>
      </c>
      <c r="G291" s="86">
        <v>26</v>
      </c>
      <c r="H291" s="86">
        <v>2</v>
      </c>
      <c r="I291" s="86">
        <v>0</v>
      </c>
      <c r="J291" s="87">
        <v>12512.73</v>
      </c>
      <c r="K291" s="46">
        <f t="shared" si="5"/>
        <v>47</v>
      </c>
      <c r="L291" s="86">
        <v>37</v>
      </c>
      <c r="M291" s="86">
        <v>10</v>
      </c>
      <c r="N291" s="86">
        <v>0</v>
      </c>
      <c r="O291" s="87">
        <v>38946.92</v>
      </c>
      <c r="P291" s="27"/>
    </row>
    <row r="292" spans="1:16" x14ac:dyDescent="0.35">
      <c r="A292" s="89" t="s">
        <v>136</v>
      </c>
      <c r="B292" s="100">
        <v>9003504000</v>
      </c>
      <c r="C292" s="89" t="s">
        <v>50</v>
      </c>
      <c r="D292" s="45">
        <v>26387.385070000004</v>
      </c>
      <c r="E292" s="45">
        <v>21553.8</v>
      </c>
      <c r="F292" s="76">
        <f>Table323[[#This Row],[Single Family]]+Table323[[#This Row],[2-4 Units]]+Table323[[#This Row],[&gt;4 Units]]</f>
        <v>17</v>
      </c>
      <c r="G292" s="86">
        <v>10</v>
      </c>
      <c r="H292" s="86">
        <v>7</v>
      </c>
      <c r="I292" s="86">
        <v>0</v>
      </c>
      <c r="J292" s="87">
        <v>5299.66</v>
      </c>
      <c r="K292" s="46">
        <f t="shared" si="5"/>
        <v>26</v>
      </c>
      <c r="L292" s="86">
        <v>7</v>
      </c>
      <c r="M292" s="86">
        <v>19</v>
      </c>
      <c r="N292" s="86">
        <v>0</v>
      </c>
      <c r="O292" s="87">
        <v>15649.14</v>
      </c>
      <c r="P292" s="27"/>
    </row>
    <row r="293" spans="1:16" x14ac:dyDescent="0.35">
      <c r="A293" s="89" t="s">
        <v>136</v>
      </c>
      <c r="B293" s="100">
        <v>9003504100</v>
      </c>
      <c r="C293" s="89" t="s">
        <v>50</v>
      </c>
      <c r="D293" s="45">
        <v>12221.0792</v>
      </c>
      <c r="E293" s="45">
        <v>580.36</v>
      </c>
      <c r="F293" s="76">
        <f>Table323[[#This Row],[Single Family]]+Table323[[#This Row],[2-4 Units]]+Table323[[#This Row],[&gt;4 Units]]</f>
        <v>0</v>
      </c>
      <c r="G293" s="86">
        <v>0</v>
      </c>
      <c r="H293" s="86">
        <v>0</v>
      </c>
      <c r="I293" s="86">
        <v>0</v>
      </c>
      <c r="J293" s="87">
        <v>0</v>
      </c>
      <c r="K293" s="46">
        <f t="shared" si="5"/>
        <v>0</v>
      </c>
      <c r="L293" s="86">
        <v>0</v>
      </c>
      <c r="M293" s="86">
        <v>0</v>
      </c>
      <c r="N293" s="86">
        <v>0</v>
      </c>
      <c r="O293" s="87">
        <v>2</v>
      </c>
      <c r="P293" s="27"/>
    </row>
    <row r="294" spans="1:16" x14ac:dyDescent="0.35">
      <c r="A294" s="89" t="s">
        <v>136</v>
      </c>
      <c r="B294" s="100">
        <v>9003504200</v>
      </c>
      <c r="C294" s="89" t="s">
        <v>56</v>
      </c>
      <c r="D294" s="45">
        <v>43710.024850000002</v>
      </c>
      <c r="E294" s="45">
        <v>7275.36</v>
      </c>
      <c r="F294" s="76">
        <f>Table323[[#This Row],[Single Family]]+Table323[[#This Row],[2-4 Units]]+Table323[[#This Row],[&gt;4 Units]]</f>
        <v>4</v>
      </c>
      <c r="G294" s="86">
        <v>4</v>
      </c>
      <c r="H294" s="86">
        <v>0</v>
      </c>
      <c r="I294" s="86">
        <v>0</v>
      </c>
      <c r="J294" s="87">
        <v>3005.91</v>
      </c>
      <c r="K294" s="46">
        <f t="shared" si="5"/>
        <v>4</v>
      </c>
      <c r="L294" s="86">
        <v>2</v>
      </c>
      <c r="M294" s="86">
        <v>2</v>
      </c>
      <c r="N294" s="86">
        <v>0</v>
      </c>
      <c r="O294" s="87">
        <v>394.45</v>
      </c>
      <c r="P294" s="27"/>
    </row>
    <row r="295" spans="1:16" x14ac:dyDescent="0.35">
      <c r="A295" s="89" t="s">
        <v>136</v>
      </c>
      <c r="B295" s="100">
        <v>9003504300</v>
      </c>
      <c r="C295" s="89" t="s">
        <v>56</v>
      </c>
      <c r="D295" s="45">
        <v>19969.9283</v>
      </c>
      <c r="E295" s="45">
        <v>2596.8000000000002</v>
      </c>
      <c r="F295" s="76">
        <f>Table323[[#This Row],[Single Family]]+Table323[[#This Row],[2-4 Units]]+Table323[[#This Row],[&gt;4 Units]]</f>
        <v>1</v>
      </c>
      <c r="G295" s="86">
        <v>1</v>
      </c>
      <c r="H295" s="86">
        <v>0</v>
      </c>
      <c r="I295" s="86">
        <v>0</v>
      </c>
      <c r="J295" s="87">
        <v>40.42</v>
      </c>
      <c r="K295" s="46">
        <f t="shared" si="5"/>
        <v>5</v>
      </c>
      <c r="L295" s="86">
        <v>2</v>
      </c>
      <c r="M295" s="86">
        <v>3</v>
      </c>
      <c r="N295" s="86">
        <v>0</v>
      </c>
      <c r="O295" s="87">
        <v>2931.3</v>
      </c>
      <c r="P295" s="27"/>
    </row>
    <row r="296" spans="1:16" x14ac:dyDescent="0.35">
      <c r="A296" s="89" t="s">
        <v>136</v>
      </c>
      <c r="B296" s="100">
        <v>9003504500</v>
      </c>
      <c r="C296" s="89" t="s">
        <v>50</v>
      </c>
      <c r="D296" s="45">
        <v>28606.188200000001</v>
      </c>
      <c r="E296" s="45">
        <v>106279.31</v>
      </c>
      <c r="F296" s="76">
        <f>Table323[[#This Row],[Single Family]]+Table323[[#This Row],[2-4 Units]]+Table323[[#This Row],[&gt;4 Units]]</f>
        <v>8</v>
      </c>
      <c r="G296" s="86">
        <v>7</v>
      </c>
      <c r="H296" s="86">
        <v>1</v>
      </c>
      <c r="I296" s="86">
        <v>0</v>
      </c>
      <c r="J296" s="87">
        <v>1702.22</v>
      </c>
      <c r="K296" s="46">
        <f t="shared" si="5"/>
        <v>99</v>
      </c>
      <c r="L296" s="86">
        <v>8</v>
      </c>
      <c r="M296" s="86">
        <v>11</v>
      </c>
      <c r="N296" s="86">
        <v>80</v>
      </c>
      <c r="O296" s="87">
        <v>102614.36</v>
      </c>
      <c r="P296" s="27"/>
    </row>
    <row r="297" spans="1:16" x14ac:dyDescent="0.35">
      <c r="A297" s="89" t="s">
        <v>136</v>
      </c>
      <c r="B297" s="100">
        <v>9003504800</v>
      </c>
      <c r="C297" s="89" t="s">
        <v>56</v>
      </c>
      <c r="D297" s="45">
        <v>381691.27977999998</v>
      </c>
      <c r="E297" s="45">
        <v>350016.2</v>
      </c>
      <c r="F297" s="76">
        <f>Table323[[#This Row],[Single Family]]+Table323[[#This Row],[2-4 Units]]+Table323[[#This Row],[&gt;4 Units]]</f>
        <v>31</v>
      </c>
      <c r="G297" s="86">
        <v>31</v>
      </c>
      <c r="H297" s="86">
        <v>0</v>
      </c>
      <c r="I297" s="86">
        <v>0</v>
      </c>
      <c r="J297" s="87">
        <v>22123.05</v>
      </c>
      <c r="K297" s="46">
        <f t="shared" si="5"/>
        <v>31</v>
      </c>
      <c r="L297" s="86">
        <v>21</v>
      </c>
      <c r="M297" s="86">
        <v>10</v>
      </c>
      <c r="N297" s="86">
        <v>0</v>
      </c>
      <c r="O297" s="87">
        <v>79267.05</v>
      </c>
      <c r="P297" s="27"/>
    </row>
    <row r="298" spans="1:16" x14ac:dyDescent="0.35">
      <c r="A298" s="89" t="s">
        <v>136</v>
      </c>
      <c r="B298" s="100">
        <v>9003504900</v>
      </c>
      <c r="C298" s="89" t="s">
        <v>50</v>
      </c>
      <c r="D298" s="45">
        <v>33851.534599999999</v>
      </c>
      <c r="E298" s="45">
        <v>29702.73</v>
      </c>
      <c r="F298" s="76">
        <f>Table323[[#This Row],[Single Family]]+Table323[[#This Row],[2-4 Units]]+Table323[[#This Row],[&gt;4 Units]]</f>
        <v>8</v>
      </c>
      <c r="G298" s="86">
        <v>8</v>
      </c>
      <c r="H298" s="86">
        <v>0</v>
      </c>
      <c r="I298" s="86">
        <v>0</v>
      </c>
      <c r="J298" s="87">
        <v>5295.36</v>
      </c>
      <c r="K298" s="46">
        <f t="shared" si="5"/>
        <v>26</v>
      </c>
      <c r="L298" s="86">
        <v>7</v>
      </c>
      <c r="M298" s="86">
        <v>7</v>
      </c>
      <c r="N298" s="86">
        <v>12</v>
      </c>
      <c r="O298" s="87">
        <v>23052.37</v>
      </c>
      <c r="P298" s="27"/>
    </row>
    <row r="299" spans="1:16" x14ac:dyDescent="0.35">
      <c r="A299" s="89" t="s">
        <v>136</v>
      </c>
      <c r="B299" s="100">
        <v>9003524400</v>
      </c>
      <c r="C299" s="89" t="s">
        <v>50</v>
      </c>
      <c r="D299" s="45">
        <v>26768.349600000001</v>
      </c>
      <c r="E299" s="45">
        <v>10601.12</v>
      </c>
      <c r="F299" s="76">
        <f>Table323[[#This Row],[Single Family]]+Table323[[#This Row],[2-4 Units]]+Table323[[#This Row],[&gt;4 Units]]</f>
        <v>5</v>
      </c>
      <c r="G299" s="86">
        <v>4</v>
      </c>
      <c r="H299" s="86">
        <v>1</v>
      </c>
      <c r="I299" s="86">
        <v>0</v>
      </c>
      <c r="J299" s="87">
        <v>1324.4</v>
      </c>
      <c r="K299" s="46">
        <f t="shared" si="5"/>
        <v>242</v>
      </c>
      <c r="L299" s="86">
        <v>14</v>
      </c>
      <c r="M299" s="86">
        <v>8</v>
      </c>
      <c r="N299" s="86">
        <v>220</v>
      </c>
      <c r="O299" s="87">
        <v>9241.7199999999993</v>
      </c>
      <c r="P299" s="27"/>
    </row>
    <row r="300" spans="1:16" x14ac:dyDescent="0.35">
      <c r="A300" s="89" t="s">
        <v>136</v>
      </c>
      <c r="B300" s="100">
        <v>9003524501</v>
      </c>
      <c r="C300" s="89" t="s">
        <v>50</v>
      </c>
      <c r="D300" s="45">
        <v>20194.314399999999</v>
      </c>
      <c r="E300" s="45">
        <v>2489.7800000000002</v>
      </c>
      <c r="F300" s="76">
        <f>Table323[[#This Row],[Single Family]]+Table323[[#This Row],[2-4 Units]]+Table323[[#This Row],[&gt;4 Units]]</f>
        <v>4</v>
      </c>
      <c r="G300" s="86">
        <v>3</v>
      </c>
      <c r="H300" s="86">
        <v>1</v>
      </c>
      <c r="I300" s="86">
        <v>0</v>
      </c>
      <c r="J300" s="87">
        <v>1335.57</v>
      </c>
      <c r="K300" s="46">
        <f t="shared" si="5"/>
        <v>2</v>
      </c>
      <c r="L300" s="86">
        <v>1</v>
      </c>
      <c r="M300" s="86">
        <v>1</v>
      </c>
      <c r="N300" s="86">
        <v>0</v>
      </c>
      <c r="O300" s="87">
        <v>239.21</v>
      </c>
      <c r="P300" s="27" t="s">
        <v>200</v>
      </c>
    </row>
    <row r="301" spans="1:16" x14ac:dyDescent="0.35">
      <c r="A301" s="89" t="s">
        <v>136</v>
      </c>
      <c r="B301" s="100">
        <v>9003524502</v>
      </c>
      <c r="C301" s="89" t="s">
        <v>50</v>
      </c>
      <c r="D301" s="45">
        <v>29334.96629</v>
      </c>
      <c r="E301" s="45">
        <v>5871.2</v>
      </c>
      <c r="F301" s="76">
        <f>Table323[[#This Row],[Single Family]]+Table323[[#This Row],[2-4 Units]]+Table323[[#This Row],[&gt;4 Units]]</f>
        <v>6</v>
      </c>
      <c r="G301" s="86">
        <v>6</v>
      </c>
      <c r="H301" s="86">
        <v>0</v>
      </c>
      <c r="I301" s="86">
        <v>0</v>
      </c>
      <c r="J301" s="87">
        <v>798</v>
      </c>
      <c r="K301" s="46">
        <f t="shared" si="5"/>
        <v>169</v>
      </c>
      <c r="L301" s="86">
        <v>1</v>
      </c>
      <c r="M301" s="86">
        <v>2</v>
      </c>
      <c r="N301" s="86">
        <v>166</v>
      </c>
      <c r="O301" s="87">
        <v>4028.2</v>
      </c>
      <c r="P301" s="27"/>
    </row>
    <row r="302" spans="1:16" x14ac:dyDescent="0.35">
      <c r="A302" s="89" t="s">
        <v>136</v>
      </c>
      <c r="B302" s="100">
        <v>9003524600</v>
      </c>
      <c r="C302" s="89" t="s">
        <v>50</v>
      </c>
      <c r="D302" s="45">
        <v>24168.864960000003</v>
      </c>
      <c r="E302" s="45">
        <v>2261.6799999999998</v>
      </c>
      <c r="F302" s="76">
        <f>Table323[[#This Row],[Single Family]]+Table323[[#This Row],[2-4 Units]]+Table323[[#This Row],[&gt;4 Units]]</f>
        <v>2</v>
      </c>
      <c r="G302" s="86">
        <v>2</v>
      </c>
      <c r="H302" s="86">
        <v>0</v>
      </c>
      <c r="I302" s="86">
        <v>0</v>
      </c>
      <c r="J302" s="87">
        <v>103.47</v>
      </c>
      <c r="K302" s="46">
        <f t="shared" si="5"/>
        <v>43</v>
      </c>
      <c r="L302" s="86">
        <v>3</v>
      </c>
      <c r="M302" s="86">
        <v>3</v>
      </c>
      <c r="N302" s="86">
        <v>37</v>
      </c>
      <c r="O302" s="87">
        <v>2123.21</v>
      </c>
      <c r="P302" s="27"/>
    </row>
    <row r="303" spans="1:16" x14ac:dyDescent="0.35">
      <c r="A303" s="89" t="s">
        <v>136</v>
      </c>
      <c r="B303" s="100">
        <v>9003524700</v>
      </c>
      <c r="C303" s="89" t="s">
        <v>50</v>
      </c>
      <c r="D303" s="45">
        <v>28739.3295</v>
      </c>
      <c r="E303" s="45">
        <v>31069.59</v>
      </c>
      <c r="F303" s="76">
        <f>Table323[[#This Row],[Single Family]]+Table323[[#This Row],[2-4 Units]]+Table323[[#This Row],[&gt;4 Units]]</f>
        <v>4</v>
      </c>
      <c r="G303" s="86">
        <v>4</v>
      </c>
      <c r="H303" s="86">
        <v>0</v>
      </c>
      <c r="I303" s="86">
        <v>0</v>
      </c>
      <c r="J303" s="87">
        <v>2553.1</v>
      </c>
      <c r="K303" s="46">
        <f t="shared" si="5"/>
        <v>20</v>
      </c>
      <c r="L303" s="86">
        <v>13</v>
      </c>
      <c r="M303" s="86">
        <v>7</v>
      </c>
      <c r="N303" s="86">
        <v>0</v>
      </c>
      <c r="O303" s="87">
        <v>27251.49</v>
      </c>
      <c r="P303" s="27"/>
    </row>
    <row r="304" spans="1:16" x14ac:dyDescent="0.35">
      <c r="A304" s="89" t="s">
        <v>137</v>
      </c>
      <c r="B304" s="100">
        <v>9003330100</v>
      </c>
      <c r="C304" s="89" t="s">
        <v>50</v>
      </c>
      <c r="D304" s="45">
        <v>36697.765510000005</v>
      </c>
      <c r="E304" s="45">
        <v>66286.11</v>
      </c>
      <c r="F304" s="76">
        <f>Table323[[#This Row],[Single Family]]+Table323[[#This Row],[2-4 Units]]+Table323[[#This Row],[&gt;4 Units]]</f>
        <v>15</v>
      </c>
      <c r="G304" s="86">
        <v>15</v>
      </c>
      <c r="H304" s="86">
        <v>0</v>
      </c>
      <c r="I304" s="86">
        <v>0</v>
      </c>
      <c r="J304" s="87">
        <v>27099.47</v>
      </c>
      <c r="K304" s="46">
        <f t="shared" si="5"/>
        <v>4</v>
      </c>
      <c r="L304" s="86">
        <v>4</v>
      </c>
      <c r="M304" s="86">
        <v>0</v>
      </c>
      <c r="N304" s="86">
        <v>0</v>
      </c>
      <c r="O304" s="87">
        <v>30297.17</v>
      </c>
      <c r="P304" s="27"/>
    </row>
    <row r="305" spans="1:16" x14ac:dyDescent="0.35">
      <c r="A305" s="89" t="s">
        <v>138</v>
      </c>
      <c r="B305" s="100">
        <v>9003410102</v>
      </c>
      <c r="C305" s="89" t="s">
        <v>50</v>
      </c>
      <c r="D305" s="45">
        <v>682.44920000000002</v>
      </c>
      <c r="E305" s="45">
        <v>20869.47</v>
      </c>
      <c r="F305" s="76">
        <f>Table323[[#This Row],[Single Family]]+Table323[[#This Row],[2-4 Units]]+Table323[[#This Row],[&gt;4 Units]]</f>
        <v>0</v>
      </c>
      <c r="G305" s="86">
        <v>0</v>
      </c>
      <c r="H305" s="86">
        <v>0</v>
      </c>
      <c r="I305" s="86">
        <v>0</v>
      </c>
      <c r="J305" s="87">
        <v>0</v>
      </c>
      <c r="K305" s="46">
        <f t="shared" si="5"/>
        <v>0</v>
      </c>
      <c r="L305" s="86">
        <v>0</v>
      </c>
      <c r="M305" s="86">
        <v>0</v>
      </c>
      <c r="N305" s="86">
        <v>0</v>
      </c>
      <c r="O305" s="87">
        <v>0</v>
      </c>
      <c r="P305" s="27"/>
    </row>
    <row r="306" spans="1:16" x14ac:dyDescent="0.35">
      <c r="A306" s="89" t="s">
        <v>138</v>
      </c>
      <c r="B306" s="100">
        <v>9005298300</v>
      </c>
      <c r="C306" s="89" t="s">
        <v>50</v>
      </c>
      <c r="D306" s="45">
        <v>71603.095400000006</v>
      </c>
      <c r="E306" s="45">
        <v>146965.1</v>
      </c>
      <c r="F306" s="76">
        <f>Table323[[#This Row],[Single Family]]+Table323[[#This Row],[2-4 Units]]+Table323[[#This Row],[&gt;4 Units]]</f>
        <v>18</v>
      </c>
      <c r="G306" s="86">
        <v>18</v>
      </c>
      <c r="H306" s="86">
        <v>0</v>
      </c>
      <c r="I306" s="86">
        <v>0</v>
      </c>
      <c r="J306" s="87">
        <v>24325.48</v>
      </c>
      <c r="K306" s="46">
        <f t="shared" si="5"/>
        <v>3</v>
      </c>
      <c r="L306" s="86">
        <v>3</v>
      </c>
      <c r="M306" s="86">
        <v>0</v>
      </c>
      <c r="N306" s="86">
        <v>0</v>
      </c>
      <c r="O306" s="87">
        <v>74049.179999999993</v>
      </c>
      <c r="P306" s="27"/>
    </row>
    <row r="307" spans="1:16" x14ac:dyDescent="0.35">
      <c r="A307" s="89" t="s">
        <v>138</v>
      </c>
      <c r="B307" s="100">
        <v>9005298400</v>
      </c>
      <c r="C307" s="89" t="s">
        <v>50</v>
      </c>
      <c r="D307" s="45">
        <v>47663.61232</v>
      </c>
      <c r="E307" s="45">
        <v>76701.87</v>
      </c>
      <c r="F307" s="76">
        <f>Table323[[#This Row],[Single Family]]+Table323[[#This Row],[2-4 Units]]+Table323[[#This Row],[&gt;4 Units]]</f>
        <v>30</v>
      </c>
      <c r="G307" s="86">
        <v>30</v>
      </c>
      <c r="H307" s="86">
        <v>0</v>
      </c>
      <c r="I307" s="86">
        <v>0</v>
      </c>
      <c r="J307" s="87">
        <v>50100.13</v>
      </c>
      <c r="K307" s="46">
        <f t="shared" si="5"/>
        <v>5</v>
      </c>
      <c r="L307" s="86">
        <v>5</v>
      </c>
      <c r="M307" s="86">
        <v>0</v>
      </c>
      <c r="N307" s="86">
        <v>0</v>
      </c>
      <c r="O307" s="87">
        <v>43921.65</v>
      </c>
      <c r="P307" s="27"/>
    </row>
    <row r="308" spans="1:16" x14ac:dyDescent="0.35">
      <c r="A308" s="89" t="s">
        <v>138</v>
      </c>
      <c r="B308" s="100">
        <v>9005310400</v>
      </c>
      <c r="C308" s="89" t="s">
        <v>50</v>
      </c>
      <c r="D308" s="45">
        <v>380.9905</v>
      </c>
      <c r="E308" s="45">
        <v>0</v>
      </c>
      <c r="F308" s="76">
        <f>Table323[[#This Row],[Single Family]]+Table323[[#This Row],[2-4 Units]]+Table323[[#This Row],[&gt;4 Units]]</f>
        <v>0</v>
      </c>
      <c r="G308" s="86">
        <v>0</v>
      </c>
      <c r="H308" s="86">
        <v>0</v>
      </c>
      <c r="I308" s="86">
        <v>0</v>
      </c>
      <c r="J308" s="87">
        <v>0</v>
      </c>
      <c r="K308" s="46">
        <f t="shared" si="5"/>
        <v>0</v>
      </c>
      <c r="L308" s="86">
        <v>0</v>
      </c>
      <c r="M308" s="86">
        <v>0</v>
      </c>
      <c r="N308" s="86">
        <v>0</v>
      </c>
      <c r="O308" s="87">
        <v>0</v>
      </c>
      <c r="P308" s="27"/>
    </row>
    <row r="309" spans="1:16" x14ac:dyDescent="0.35">
      <c r="A309" s="89" t="s">
        <v>138</v>
      </c>
      <c r="B309" s="100">
        <v>9005349200</v>
      </c>
      <c r="C309" s="89" t="s">
        <v>50</v>
      </c>
      <c r="D309" s="45">
        <v>33.050800000000002</v>
      </c>
      <c r="E309" s="45">
        <v>0</v>
      </c>
      <c r="F309" s="76">
        <f>Table323[[#This Row],[Single Family]]+Table323[[#This Row],[2-4 Units]]+Table323[[#This Row],[&gt;4 Units]]</f>
        <v>0</v>
      </c>
      <c r="G309" s="86">
        <v>0</v>
      </c>
      <c r="H309" s="86">
        <v>0</v>
      </c>
      <c r="I309" s="86">
        <v>0</v>
      </c>
      <c r="J309" s="87">
        <v>0</v>
      </c>
      <c r="K309" s="46">
        <f t="shared" si="5"/>
        <v>0</v>
      </c>
      <c r="L309" s="86">
        <v>0</v>
      </c>
      <c r="M309" s="86">
        <v>0</v>
      </c>
      <c r="N309" s="86">
        <v>0</v>
      </c>
      <c r="O309" s="87">
        <v>0</v>
      </c>
      <c r="P309" s="27"/>
    </row>
    <row r="310" spans="1:16" x14ac:dyDescent="0.35">
      <c r="A310" s="89" t="s">
        <v>139</v>
      </c>
      <c r="B310" s="100">
        <v>9013526101</v>
      </c>
      <c r="C310" s="89" t="s">
        <v>50</v>
      </c>
      <c r="D310" s="45">
        <v>9051.393</v>
      </c>
      <c r="E310" s="45">
        <v>28971.9</v>
      </c>
      <c r="F310" s="76">
        <f>Table323[[#This Row],[Single Family]]+Table323[[#This Row],[2-4 Units]]+Table323[[#This Row],[&gt;4 Units]]</f>
        <v>11</v>
      </c>
      <c r="G310" s="86">
        <v>11</v>
      </c>
      <c r="H310" s="86">
        <v>0</v>
      </c>
      <c r="I310" s="86">
        <v>0</v>
      </c>
      <c r="J310" s="87">
        <v>26937.1</v>
      </c>
      <c r="K310" s="46">
        <f t="shared" si="5"/>
        <v>0</v>
      </c>
      <c r="L310" s="86">
        <v>0</v>
      </c>
      <c r="M310" s="86">
        <v>0</v>
      </c>
      <c r="N310" s="86">
        <v>0</v>
      </c>
      <c r="O310" s="87">
        <v>16840</v>
      </c>
      <c r="P310" s="27"/>
    </row>
    <row r="311" spans="1:16" x14ac:dyDescent="0.35">
      <c r="A311" s="89" t="s">
        <v>139</v>
      </c>
      <c r="B311" s="100">
        <v>9013526102</v>
      </c>
      <c r="C311" s="89" t="s">
        <v>50</v>
      </c>
      <c r="D311" s="45">
        <v>168303.41436</v>
      </c>
      <c r="E311" s="45">
        <v>225478.74</v>
      </c>
      <c r="F311" s="76">
        <f>Table323[[#This Row],[Single Family]]+Table323[[#This Row],[2-4 Units]]+Table323[[#This Row],[&gt;4 Units]]</f>
        <v>48</v>
      </c>
      <c r="G311" s="86">
        <v>48</v>
      </c>
      <c r="H311" s="86">
        <v>0</v>
      </c>
      <c r="I311" s="86">
        <v>0</v>
      </c>
      <c r="J311" s="87">
        <v>93914.11</v>
      </c>
      <c r="K311" s="46">
        <f t="shared" si="5"/>
        <v>18</v>
      </c>
      <c r="L311" s="86">
        <v>6</v>
      </c>
      <c r="M311" s="86">
        <v>0</v>
      </c>
      <c r="N311" s="86">
        <v>12</v>
      </c>
      <c r="O311" s="87">
        <v>29939.77</v>
      </c>
      <c r="P311" s="27"/>
    </row>
    <row r="312" spans="1:16" x14ac:dyDescent="0.35">
      <c r="A312" s="89" t="s">
        <v>140</v>
      </c>
      <c r="B312" s="100">
        <v>9005266100</v>
      </c>
      <c r="C312" s="89" t="s">
        <v>50</v>
      </c>
      <c r="D312" s="45">
        <v>104678.52927</v>
      </c>
      <c r="E312" s="45">
        <v>102958.98</v>
      </c>
      <c r="F312" s="76">
        <f>Table323[[#This Row],[Single Family]]+Table323[[#This Row],[2-4 Units]]+Table323[[#This Row],[&gt;4 Units]]</f>
        <v>30</v>
      </c>
      <c r="G312" s="86">
        <v>30</v>
      </c>
      <c r="H312" s="86">
        <v>0</v>
      </c>
      <c r="I312" s="86">
        <v>0</v>
      </c>
      <c r="J312" s="87">
        <v>35718.67</v>
      </c>
      <c r="K312" s="46">
        <f t="shared" si="5"/>
        <v>3</v>
      </c>
      <c r="L312" s="86">
        <v>2</v>
      </c>
      <c r="M312" s="86">
        <v>1</v>
      </c>
      <c r="N312" s="86">
        <v>0</v>
      </c>
      <c r="O312" s="87">
        <v>2630.31</v>
      </c>
      <c r="P312" s="27"/>
    </row>
    <row r="313" spans="1:16" x14ac:dyDescent="0.35">
      <c r="A313" s="89" t="s">
        <v>141</v>
      </c>
      <c r="B313" s="100">
        <v>9015904100</v>
      </c>
      <c r="C313" s="89" t="s">
        <v>50</v>
      </c>
      <c r="D313" s="45">
        <v>301947.08121999999</v>
      </c>
      <c r="E313" s="45">
        <v>405879.44</v>
      </c>
      <c r="F313" s="76">
        <f>Table323[[#This Row],[Single Family]]+Table323[[#This Row],[2-4 Units]]+Table323[[#This Row],[&gt;4 Units]]</f>
        <v>108</v>
      </c>
      <c r="G313" s="86">
        <v>108</v>
      </c>
      <c r="H313" s="86">
        <v>0</v>
      </c>
      <c r="I313" s="86">
        <v>0</v>
      </c>
      <c r="J313" s="87">
        <v>164570.43</v>
      </c>
      <c r="K313" s="46">
        <f t="shared" si="5"/>
        <v>77</v>
      </c>
      <c r="L313" s="86">
        <v>27</v>
      </c>
      <c r="M313" s="86">
        <v>12</v>
      </c>
      <c r="N313" s="86">
        <v>38</v>
      </c>
      <c r="O313" s="87">
        <v>164994.54999999999</v>
      </c>
      <c r="P313" s="27"/>
    </row>
    <row r="314" spans="1:16" x14ac:dyDescent="0.35">
      <c r="A314" s="89" t="s">
        <v>141</v>
      </c>
      <c r="B314" s="100">
        <v>9015904500</v>
      </c>
      <c r="C314" s="89" t="s">
        <v>50</v>
      </c>
      <c r="D314" s="45">
        <v>7725.8873800000001</v>
      </c>
      <c r="E314" s="45">
        <v>16447.97</v>
      </c>
      <c r="F314" s="76">
        <f>Table323[[#This Row],[Single Family]]+Table323[[#This Row],[2-4 Units]]+Table323[[#This Row],[&gt;4 Units]]</f>
        <v>0</v>
      </c>
      <c r="G314" s="86">
        <v>0</v>
      </c>
      <c r="H314" s="86">
        <v>0</v>
      </c>
      <c r="I314" s="86">
        <v>0</v>
      </c>
      <c r="J314" s="87">
        <v>0</v>
      </c>
      <c r="K314" s="46">
        <f t="shared" si="5"/>
        <v>0</v>
      </c>
      <c r="L314" s="86">
        <v>0</v>
      </c>
      <c r="M314" s="86">
        <v>0</v>
      </c>
      <c r="N314" s="86">
        <v>0</v>
      </c>
      <c r="O314" s="87">
        <v>0</v>
      </c>
      <c r="P314" s="27"/>
    </row>
    <row r="315" spans="1:16" x14ac:dyDescent="0.35">
      <c r="A315" s="89" t="s">
        <v>141</v>
      </c>
      <c r="B315" s="100">
        <v>9015907100</v>
      </c>
      <c r="C315" s="89" t="s">
        <v>50</v>
      </c>
      <c r="D315" s="45">
        <v>39.537999999999997</v>
      </c>
      <c r="E315" s="45">
        <v>0</v>
      </c>
      <c r="F315" s="76">
        <f>Table323[[#This Row],[Single Family]]+Table323[[#This Row],[2-4 Units]]+Table323[[#This Row],[&gt;4 Units]]</f>
        <v>0</v>
      </c>
      <c r="G315" s="86">
        <v>0</v>
      </c>
      <c r="H315" s="86">
        <v>0</v>
      </c>
      <c r="I315" s="86">
        <v>0</v>
      </c>
      <c r="J315" s="87">
        <v>0</v>
      </c>
      <c r="K315" s="46">
        <f t="shared" si="5"/>
        <v>0</v>
      </c>
      <c r="L315" s="86">
        <v>0</v>
      </c>
      <c r="M315" s="86">
        <v>0</v>
      </c>
      <c r="N315" s="86">
        <v>0</v>
      </c>
      <c r="O315" s="87">
        <v>0</v>
      </c>
      <c r="P315" s="27"/>
    </row>
    <row r="316" spans="1:16" x14ac:dyDescent="0.35">
      <c r="A316" s="89" t="s">
        <v>211</v>
      </c>
      <c r="B316" s="100">
        <v>9007640100</v>
      </c>
      <c r="C316" s="89" t="s">
        <v>50</v>
      </c>
      <c r="D316" s="45">
        <v>140913.78869000002</v>
      </c>
      <c r="E316" s="45">
        <v>191297.91</v>
      </c>
      <c r="F316" s="76">
        <f>Table323[[#This Row],[Single Family]]+Table323[[#This Row],[2-4 Units]]+Table323[[#This Row],[&gt;4 Units]]</f>
        <v>61</v>
      </c>
      <c r="G316" s="86">
        <v>61</v>
      </c>
      <c r="H316" s="86">
        <v>0</v>
      </c>
      <c r="I316" s="86">
        <v>0</v>
      </c>
      <c r="J316" s="87">
        <v>111966.59</v>
      </c>
      <c r="K316" s="46">
        <f t="shared" si="5"/>
        <v>2</v>
      </c>
      <c r="L316" s="86">
        <v>2</v>
      </c>
      <c r="M316" s="86">
        <v>0</v>
      </c>
      <c r="N316" s="86">
        <v>0</v>
      </c>
      <c r="O316" s="87">
        <v>10797.77</v>
      </c>
      <c r="P316" s="27"/>
    </row>
    <row r="317" spans="1:16" x14ac:dyDescent="0.35">
      <c r="A317" s="89" t="s">
        <v>211</v>
      </c>
      <c r="B317" s="100">
        <v>9007590100</v>
      </c>
      <c r="C317" s="89" t="s">
        <v>50</v>
      </c>
      <c r="D317" s="45">
        <v>344.47879999999998</v>
      </c>
      <c r="E317" s="45">
        <v>122764.36</v>
      </c>
      <c r="F317" s="76">
        <f>Table323[[#This Row],[Single Family]]+Table323[[#This Row],[2-4 Units]]+Table323[[#This Row],[&gt;4 Units]]</f>
        <v>0</v>
      </c>
      <c r="G317" s="86">
        <v>0</v>
      </c>
      <c r="H317" s="86">
        <v>0</v>
      </c>
      <c r="I317" s="86">
        <v>0</v>
      </c>
      <c r="J317" s="87">
        <v>0</v>
      </c>
      <c r="K317" s="46">
        <f t="shared" si="5"/>
        <v>0</v>
      </c>
      <c r="L317" s="86">
        <v>0</v>
      </c>
      <c r="M317" s="86">
        <v>0</v>
      </c>
      <c r="N317" s="86">
        <v>0</v>
      </c>
      <c r="O317" s="87">
        <v>0</v>
      </c>
      <c r="P317" s="27"/>
    </row>
    <row r="318" spans="1:16" x14ac:dyDescent="0.35">
      <c r="A318" s="89" t="s">
        <v>142</v>
      </c>
      <c r="B318" s="100">
        <v>9011714104</v>
      </c>
      <c r="C318" s="89" t="s">
        <v>50</v>
      </c>
      <c r="D318" s="45">
        <v>50.074399999999997</v>
      </c>
      <c r="E318" s="45">
        <v>35562.47</v>
      </c>
      <c r="F318" s="76">
        <f>Table323[[#This Row],[Single Family]]+Table323[[#This Row],[2-4 Units]]+Table323[[#This Row],[&gt;4 Units]]</f>
        <v>0</v>
      </c>
      <c r="G318" s="86">
        <v>0</v>
      </c>
      <c r="H318" s="86">
        <v>0</v>
      </c>
      <c r="I318" s="86">
        <v>0</v>
      </c>
      <c r="J318" s="87">
        <v>0</v>
      </c>
      <c r="K318" s="46">
        <f t="shared" si="5"/>
        <v>0</v>
      </c>
      <c r="L318" s="86">
        <v>0</v>
      </c>
      <c r="M318" s="86">
        <v>0</v>
      </c>
      <c r="N318" s="86">
        <v>0</v>
      </c>
      <c r="O318" s="87">
        <v>0</v>
      </c>
      <c r="P318" s="27"/>
    </row>
    <row r="319" spans="1:16" x14ac:dyDescent="0.35">
      <c r="A319" s="89" t="s">
        <v>142</v>
      </c>
      <c r="B319" s="100">
        <v>9011870100</v>
      </c>
      <c r="C319" s="89" t="s">
        <v>50</v>
      </c>
      <c r="D319" s="45">
        <v>88523.053899999999</v>
      </c>
      <c r="E319" s="45">
        <v>153900.44</v>
      </c>
      <c r="F319" s="76">
        <f>Table323[[#This Row],[Single Family]]+Table323[[#This Row],[2-4 Units]]+Table323[[#This Row],[&gt;4 Units]]</f>
        <v>45</v>
      </c>
      <c r="G319" s="86">
        <v>45</v>
      </c>
      <c r="H319" s="86">
        <v>0</v>
      </c>
      <c r="I319" s="86">
        <v>0</v>
      </c>
      <c r="J319" s="87">
        <v>71440.19</v>
      </c>
      <c r="K319" s="46">
        <f t="shared" si="5"/>
        <v>77</v>
      </c>
      <c r="L319" s="86">
        <v>3</v>
      </c>
      <c r="M319" s="86">
        <v>0</v>
      </c>
      <c r="N319" s="86">
        <v>74</v>
      </c>
      <c r="O319" s="87">
        <v>40649.9</v>
      </c>
      <c r="P319" s="27"/>
    </row>
    <row r="320" spans="1:16" x14ac:dyDescent="0.35">
      <c r="A320" s="89" t="s">
        <v>143</v>
      </c>
      <c r="B320" s="100">
        <v>9011701100</v>
      </c>
      <c r="C320" s="89" t="s">
        <v>50</v>
      </c>
      <c r="D320" s="45">
        <v>297477.07128999999</v>
      </c>
      <c r="E320" s="45">
        <v>372311.06</v>
      </c>
      <c r="F320" s="76">
        <f>Table323[[#This Row],[Single Family]]+Table323[[#This Row],[2-4 Units]]+Table323[[#This Row],[&gt;4 Units]]</f>
        <v>63</v>
      </c>
      <c r="G320" s="86">
        <v>63</v>
      </c>
      <c r="H320" s="86">
        <v>0</v>
      </c>
      <c r="I320" s="86">
        <v>0</v>
      </c>
      <c r="J320" s="87">
        <v>96709.460000000094</v>
      </c>
      <c r="K320" s="46">
        <f t="shared" si="5"/>
        <v>9</v>
      </c>
      <c r="L320" s="86">
        <v>8</v>
      </c>
      <c r="M320" s="86">
        <v>1</v>
      </c>
      <c r="N320" s="86">
        <v>0</v>
      </c>
      <c r="O320" s="87">
        <v>24124.560000000001</v>
      </c>
      <c r="P320" s="27"/>
    </row>
    <row r="321" spans="1:16" x14ac:dyDescent="0.35">
      <c r="A321" s="89" t="s">
        <v>143</v>
      </c>
      <c r="B321" s="100">
        <v>9011701200</v>
      </c>
      <c r="C321" s="89" t="s">
        <v>50</v>
      </c>
      <c r="D321" s="45">
        <v>9966.5583100000003</v>
      </c>
      <c r="E321" s="45">
        <v>6640.1</v>
      </c>
      <c r="F321" s="76">
        <f>Table323[[#This Row],[Single Family]]+Table323[[#This Row],[2-4 Units]]+Table323[[#This Row],[&gt;4 Units]]</f>
        <v>63</v>
      </c>
      <c r="G321" s="86">
        <v>63</v>
      </c>
      <c r="H321" s="86">
        <v>0</v>
      </c>
      <c r="I321" s="86">
        <v>0</v>
      </c>
      <c r="J321" s="87">
        <v>136826.26999999999</v>
      </c>
      <c r="K321" s="46">
        <f t="shared" si="5"/>
        <v>5</v>
      </c>
      <c r="L321" s="86">
        <v>4</v>
      </c>
      <c r="M321" s="86">
        <v>1</v>
      </c>
      <c r="N321" s="86">
        <v>0</v>
      </c>
      <c r="O321" s="87">
        <v>24464.080000000002</v>
      </c>
      <c r="P321" s="27"/>
    </row>
    <row r="322" spans="1:16" x14ac:dyDescent="0.35">
      <c r="A322" s="89" t="s">
        <v>144</v>
      </c>
      <c r="B322" s="100">
        <v>9011710100</v>
      </c>
      <c r="C322" s="89" t="s">
        <v>50</v>
      </c>
      <c r="D322" s="45">
        <v>77893.464000000007</v>
      </c>
      <c r="E322" s="45">
        <v>116624.22</v>
      </c>
      <c r="F322" s="76">
        <f>Table323[[#This Row],[Single Family]]+Table323[[#This Row],[2-4 Units]]+Table323[[#This Row],[&gt;4 Units]]</f>
        <v>43</v>
      </c>
      <c r="G322" s="86">
        <v>43</v>
      </c>
      <c r="H322" s="86">
        <v>0</v>
      </c>
      <c r="I322" s="86">
        <v>0</v>
      </c>
      <c r="J322" s="87">
        <v>100107</v>
      </c>
      <c r="K322" s="46">
        <f t="shared" si="5"/>
        <v>4</v>
      </c>
      <c r="L322" s="86">
        <v>4</v>
      </c>
      <c r="M322" s="86">
        <v>0</v>
      </c>
      <c r="N322" s="86">
        <v>0</v>
      </c>
      <c r="O322" s="87">
        <v>27586</v>
      </c>
      <c r="P322" s="27"/>
    </row>
    <row r="323" spans="1:16" x14ac:dyDescent="0.35">
      <c r="A323" s="89" t="s">
        <v>144</v>
      </c>
      <c r="B323" s="100">
        <v>9011709100</v>
      </c>
      <c r="C323" s="89" t="s">
        <v>50</v>
      </c>
      <c r="D323" s="45">
        <v>655.70645999999999</v>
      </c>
      <c r="E323" s="45">
        <v>11069.67</v>
      </c>
      <c r="F323" s="76">
        <f>Table323[[#This Row],[Single Family]]+Table323[[#This Row],[2-4 Units]]+Table323[[#This Row],[&gt;4 Units]]</f>
        <v>0</v>
      </c>
      <c r="G323" s="86">
        <v>0</v>
      </c>
      <c r="H323" s="86">
        <v>0</v>
      </c>
      <c r="I323" s="86">
        <v>0</v>
      </c>
      <c r="J323" s="87">
        <v>0</v>
      </c>
      <c r="K323" s="46">
        <f t="shared" ref="K323:K386" si="6">L323+M323+N323</f>
        <v>0</v>
      </c>
      <c r="L323" s="86">
        <v>0</v>
      </c>
      <c r="M323" s="86">
        <v>0</v>
      </c>
      <c r="N323" s="86">
        <v>0</v>
      </c>
      <c r="O323" s="87">
        <v>0</v>
      </c>
      <c r="P323" s="27"/>
    </row>
    <row r="324" spans="1:16" x14ac:dyDescent="0.35">
      <c r="A324" s="89" t="s">
        <v>145</v>
      </c>
      <c r="B324" s="100">
        <v>9005296100</v>
      </c>
      <c r="C324" s="89" t="s">
        <v>50</v>
      </c>
      <c r="D324" s="45">
        <v>96.141999999999996</v>
      </c>
      <c r="E324" s="45">
        <v>30002.63</v>
      </c>
      <c r="F324" s="76">
        <f>Table323[[#This Row],[Single Family]]+Table323[[#This Row],[2-4 Units]]+Table323[[#This Row],[&gt;4 Units]]</f>
        <v>0</v>
      </c>
      <c r="G324" s="86">
        <v>0</v>
      </c>
      <c r="H324" s="86">
        <v>0</v>
      </c>
      <c r="I324" s="86">
        <v>0</v>
      </c>
      <c r="J324" s="87">
        <v>0</v>
      </c>
      <c r="K324" s="46">
        <f t="shared" si="6"/>
        <v>0</v>
      </c>
      <c r="L324" s="86">
        <v>0</v>
      </c>
      <c r="M324" s="86">
        <v>0</v>
      </c>
      <c r="N324" s="86">
        <v>0</v>
      </c>
      <c r="O324" s="87">
        <v>0</v>
      </c>
      <c r="P324" s="27"/>
    </row>
    <row r="325" spans="1:16" x14ac:dyDescent="0.35">
      <c r="A325" s="89" t="s">
        <v>145</v>
      </c>
      <c r="B325" s="100">
        <v>9005300100</v>
      </c>
      <c r="C325" s="89" t="s">
        <v>50</v>
      </c>
      <c r="D325" s="45">
        <v>27520.269609999999</v>
      </c>
      <c r="E325" s="45">
        <v>34421.96</v>
      </c>
      <c r="F325" s="76">
        <f>Table323[[#This Row],[Single Family]]+Table323[[#This Row],[2-4 Units]]+Table323[[#This Row],[&gt;4 Units]]</f>
        <v>0</v>
      </c>
      <c r="G325" s="86">
        <v>0</v>
      </c>
      <c r="H325" s="86">
        <v>0</v>
      </c>
      <c r="I325" s="86">
        <v>0</v>
      </c>
      <c r="J325" s="87">
        <v>0</v>
      </c>
      <c r="K325" s="46">
        <f t="shared" si="6"/>
        <v>0</v>
      </c>
      <c r="L325" s="86">
        <v>0</v>
      </c>
      <c r="M325" s="86">
        <v>0</v>
      </c>
      <c r="N325" s="86">
        <v>0</v>
      </c>
      <c r="O325" s="87">
        <v>0</v>
      </c>
      <c r="P325" s="27"/>
    </row>
    <row r="326" spans="1:16" x14ac:dyDescent="0.35">
      <c r="A326" s="89" t="s">
        <v>145</v>
      </c>
      <c r="B326" s="100">
        <v>9005300400</v>
      </c>
      <c r="C326" s="89" t="s">
        <v>50</v>
      </c>
      <c r="D326" s="45">
        <v>130420.57839000001</v>
      </c>
      <c r="E326" s="45">
        <v>223550.07</v>
      </c>
      <c r="F326" s="76">
        <f>Table323[[#This Row],[Single Family]]+Table323[[#This Row],[2-4 Units]]+Table323[[#This Row],[&gt;4 Units]]</f>
        <v>0</v>
      </c>
      <c r="G326" s="86">
        <v>0</v>
      </c>
      <c r="H326" s="86">
        <v>0</v>
      </c>
      <c r="I326" s="86">
        <v>0</v>
      </c>
      <c r="J326" s="87">
        <v>0</v>
      </c>
      <c r="K326" s="46">
        <f t="shared" si="6"/>
        <v>0</v>
      </c>
      <c r="L326" s="86">
        <v>0</v>
      </c>
      <c r="M326" s="86">
        <v>0</v>
      </c>
      <c r="N326" s="86">
        <v>0</v>
      </c>
      <c r="O326" s="87">
        <v>0</v>
      </c>
      <c r="P326" s="27"/>
    </row>
    <row r="327" spans="1:16" x14ac:dyDescent="0.35">
      <c r="A327" s="89" t="s">
        <v>145</v>
      </c>
      <c r="B327" s="100">
        <v>9005300500</v>
      </c>
      <c r="C327" s="89" t="s">
        <v>50</v>
      </c>
      <c r="D327" s="45">
        <v>47108.591549999997</v>
      </c>
      <c r="E327" s="45">
        <v>104844.96</v>
      </c>
      <c r="F327" s="76">
        <f>Table323[[#This Row],[Single Family]]+Table323[[#This Row],[2-4 Units]]+Table323[[#This Row],[&gt;4 Units]]</f>
        <v>0</v>
      </c>
      <c r="G327" s="86">
        <v>0</v>
      </c>
      <c r="H327" s="86">
        <v>0</v>
      </c>
      <c r="I327" s="86">
        <v>0</v>
      </c>
      <c r="J327" s="87">
        <v>0</v>
      </c>
      <c r="K327" s="46">
        <f t="shared" si="6"/>
        <v>0</v>
      </c>
      <c r="L327" s="86">
        <v>0</v>
      </c>
      <c r="M327" s="86">
        <v>0</v>
      </c>
      <c r="N327" s="86">
        <v>0</v>
      </c>
      <c r="O327" s="87">
        <v>0</v>
      </c>
      <c r="P327" s="27"/>
    </row>
    <row r="328" spans="1:16" x14ac:dyDescent="0.35">
      <c r="A328" s="89" t="s">
        <v>146</v>
      </c>
      <c r="B328" s="100">
        <v>9011650100</v>
      </c>
      <c r="C328" s="89" t="s">
        <v>50</v>
      </c>
      <c r="D328" s="45">
        <v>78301.701799999995</v>
      </c>
      <c r="E328" s="45">
        <v>94173.7</v>
      </c>
      <c r="F328" s="76">
        <f>Table323[[#This Row],[Single Family]]+Table323[[#This Row],[2-4 Units]]+Table323[[#This Row],[&gt;4 Units]]</f>
        <v>107</v>
      </c>
      <c r="G328" s="86">
        <v>107</v>
      </c>
      <c r="H328" s="86">
        <v>0</v>
      </c>
      <c r="I328" s="86">
        <v>0</v>
      </c>
      <c r="J328" s="87">
        <v>91215.709999999992</v>
      </c>
      <c r="K328" s="46">
        <f t="shared" si="6"/>
        <v>6</v>
      </c>
      <c r="L328" s="86">
        <v>6</v>
      </c>
      <c r="M328" s="86">
        <v>0</v>
      </c>
      <c r="N328" s="86">
        <v>0</v>
      </c>
      <c r="O328" s="87">
        <v>2725.36</v>
      </c>
      <c r="P328" s="27"/>
    </row>
    <row r="329" spans="1:16" x14ac:dyDescent="0.35">
      <c r="A329" s="89" t="s">
        <v>147</v>
      </c>
      <c r="B329" s="100">
        <v>9009190301</v>
      </c>
      <c r="C329" s="89" t="s">
        <v>50</v>
      </c>
      <c r="D329" s="45">
        <v>790.26179999999999</v>
      </c>
      <c r="E329" s="45">
        <v>67858.39</v>
      </c>
      <c r="F329" s="76">
        <f>Table323[[#This Row],[Single Family]]+Table323[[#This Row],[2-4 Units]]+Table323[[#This Row],[&gt;4 Units]]</f>
        <v>1</v>
      </c>
      <c r="G329" s="86">
        <v>1</v>
      </c>
      <c r="H329" s="86">
        <v>0</v>
      </c>
      <c r="I329" s="86">
        <v>0</v>
      </c>
      <c r="J329" s="87">
        <v>1118.1400000000001</v>
      </c>
      <c r="K329" s="46">
        <f t="shared" si="6"/>
        <v>0</v>
      </c>
      <c r="L329" s="86">
        <v>0</v>
      </c>
      <c r="M329" s="86">
        <v>0</v>
      </c>
      <c r="N329" s="86">
        <v>0</v>
      </c>
      <c r="O329" s="87">
        <v>0</v>
      </c>
      <c r="P329" s="27"/>
    </row>
    <row r="330" spans="1:16" x14ac:dyDescent="0.35">
      <c r="A330" s="89" t="s">
        <v>147</v>
      </c>
      <c r="B330" s="100">
        <v>9009194100</v>
      </c>
      <c r="C330" s="89" t="s">
        <v>50</v>
      </c>
      <c r="D330" s="45">
        <v>109178.58649</v>
      </c>
      <c r="E330" s="45">
        <v>93965.65</v>
      </c>
      <c r="F330" s="76">
        <f>Table323[[#This Row],[Single Family]]+Table323[[#This Row],[2-4 Units]]+Table323[[#This Row],[&gt;4 Units]]</f>
        <v>37</v>
      </c>
      <c r="G330" s="86">
        <v>37</v>
      </c>
      <c r="H330" s="86">
        <v>0</v>
      </c>
      <c r="I330" s="86">
        <v>0</v>
      </c>
      <c r="J330" s="87">
        <v>46565.54</v>
      </c>
      <c r="K330" s="46">
        <f t="shared" si="6"/>
        <v>1</v>
      </c>
      <c r="L330" s="86">
        <v>1</v>
      </c>
      <c r="M330" s="86">
        <v>0</v>
      </c>
      <c r="N330" s="86">
        <v>0</v>
      </c>
      <c r="O330" s="87">
        <v>1194.3699999999999</v>
      </c>
      <c r="P330" s="27"/>
    </row>
    <row r="331" spans="1:16" x14ac:dyDescent="0.35">
      <c r="A331" s="89" t="s">
        <v>147</v>
      </c>
      <c r="B331" s="100">
        <v>9009194201</v>
      </c>
      <c r="C331" s="89" t="s">
        <v>50</v>
      </c>
      <c r="D331" s="45">
        <v>242167.16381000003</v>
      </c>
      <c r="E331" s="45">
        <v>358365.42</v>
      </c>
      <c r="F331" s="76">
        <f>Table323[[#This Row],[Single Family]]+Table323[[#This Row],[2-4 Units]]+Table323[[#This Row],[&gt;4 Units]]</f>
        <v>45</v>
      </c>
      <c r="G331" s="86">
        <v>45</v>
      </c>
      <c r="H331" s="86">
        <v>0</v>
      </c>
      <c r="I331" s="86">
        <v>0</v>
      </c>
      <c r="J331" s="87">
        <v>86418.49</v>
      </c>
      <c r="K331" s="46">
        <f t="shared" si="6"/>
        <v>97</v>
      </c>
      <c r="L331" s="86">
        <v>6</v>
      </c>
      <c r="M331" s="86">
        <v>1</v>
      </c>
      <c r="N331" s="86">
        <v>90</v>
      </c>
      <c r="O331" s="87">
        <v>93800.28</v>
      </c>
      <c r="P331" s="27"/>
    </row>
    <row r="332" spans="1:16" x14ac:dyDescent="0.35">
      <c r="A332" s="89" t="s">
        <v>147</v>
      </c>
      <c r="B332" s="100">
        <v>9009194202</v>
      </c>
      <c r="C332" s="89" t="s">
        <v>50</v>
      </c>
      <c r="D332" s="45">
        <v>93430.273549999998</v>
      </c>
      <c r="E332" s="45">
        <v>152630.74</v>
      </c>
      <c r="F332" s="76">
        <f>Table323[[#This Row],[Single Family]]+Table323[[#This Row],[2-4 Units]]+Table323[[#This Row],[&gt;4 Units]]</f>
        <v>99</v>
      </c>
      <c r="G332" s="86">
        <v>99</v>
      </c>
      <c r="H332" s="86">
        <v>0</v>
      </c>
      <c r="I332" s="86">
        <v>0</v>
      </c>
      <c r="J332" s="87">
        <v>199171.38</v>
      </c>
      <c r="K332" s="46">
        <f t="shared" si="6"/>
        <v>2</v>
      </c>
      <c r="L332" s="86">
        <v>2</v>
      </c>
      <c r="M332" s="86">
        <v>0</v>
      </c>
      <c r="N332" s="86">
        <v>0</v>
      </c>
      <c r="O332" s="87">
        <v>12292.73</v>
      </c>
      <c r="P332" s="27"/>
    </row>
    <row r="333" spans="1:16" x14ac:dyDescent="0.35">
      <c r="A333" s="89" t="s">
        <v>148</v>
      </c>
      <c r="B333" s="100">
        <v>9003487201</v>
      </c>
      <c r="C333" s="89" t="s">
        <v>50</v>
      </c>
      <c r="D333" s="45">
        <v>452.34969999999998</v>
      </c>
      <c r="E333" s="45">
        <v>148091.37</v>
      </c>
      <c r="F333" s="76">
        <f>Table323[[#This Row],[Single Family]]+Table323[[#This Row],[2-4 Units]]+Table323[[#This Row],[&gt;4 Units]]</f>
        <v>0</v>
      </c>
      <c r="G333" s="86">
        <v>0</v>
      </c>
      <c r="H333" s="86">
        <v>0</v>
      </c>
      <c r="I333" s="86">
        <v>0</v>
      </c>
      <c r="J333" s="87">
        <v>0</v>
      </c>
      <c r="K333" s="46">
        <f t="shared" si="6"/>
        <v>0</v>
      </c>
      <c r="L333" s="86">
        <v>0</v>
      </c>
      <c r="M333" s="86">
        <v>0</v>
      </c>
      <c r="N333" s="86">
        <v>0</v>
      </c>
      <c r="O333" s="87">
        <v>0</v>
      </c>
      <c r="P333" s="27"/>
    </row>
    <row r="334" spans="1:16" x14ac:dyDescent="0.35">
      <c r="A334" s="89" t="s">
        <v>148</v>
      </c>
      <c r="B334" s="100">
        <v>9003487500</v>
      </c>
      <c r="C334" s="89" t="s">
        <v>50</v>
      </c>
      <c r="D334" s="45">
        <v>703.67039999999997</v>
      </c>
      <c r="E334" s="45">
        <v>0</v>
      </c>
      <c r="F334" s="76">
        <f>Table323[[#This Row],[Single Family]]+Table323[[#This Row],[2-4 Units]]+Table323[[#This Row],[&gt;4 Units]]</f>
        <v>0</v>
      </c>
      <c r="G334" s="86">
        <v>0</v>
      </c>
      <c r="H334" s="86">
        <v>0</v>
      </c>
      <c r="I334" s="86">
        <v>0</v>
      </c>
      <c r="J334" s="87">
        <v>0</v>
      </c>
      <c r="K334" s="46">
        <f t="shared" si="6"/>
        <v>0</v>
      </c>
      <c r="L334" s="86">
        <v>0</v>
      </c>
      <c r="M334" s="86">
        <v>0</v>
      </c>
      <c r="N334" s="86">
        <v>0</v>
      </c>
      <c r="O334" s="87">
        <v>0</v>
      </c>
      <c r="P334" s="27"/>
    </row>
    <row r="335" spans="1:16" x14ac:dyDescent="0.35">
      <c r="A335" s="89" t="s">
        <v>148</v>
      </c>
      <c r="B335" s="100">
        <v>9003514101</v>
      </c>
      <c r="C335" s="89" t="s">
        <v>50</v>
      </c>
      <c r="D335" s="45">
        <v>38902.704899999997</v>
      </c>
      <c r="E335" s="45">
        <v>75950.649999999994</v>
      </c>
      <c r="F335" s="76">
        <f>Table323[[#This Row],[Single Family]]+Table323[[#This Row],[2-4 Units]]+Table323[[#This Row],[&gt;4 Units]]</f>
        <v>27</v>
      </c>
      <c r="G335" s="86">
        <v>27</v>
      </c>
      <c r="H335" s="86">
        <v>0</v>
      </c>
      <c r="I335" s="86">
        <v>0</v>
      </c>
      <c r="J335" s="87">
        <v>28461.75</v>
      </c>
      <c r="K335" s="46">
        <f t="shared" si="6"/>
        <v>7</v>
      </c>
      <c r="L335" s="86">
        <v>7</v>
      </c>
      <c r="M335" s="86">
        <v>0</v>
      </c>
      <c r="N335" s="86">
        <v>0</v>
      </c>
      <c r="O335" s="87">
        <v>36162.550000000003</v>
      </c>
      <c r="P335" s="27"/>
    </row>
    <row r="336" spans="1:16" x14ac:dyDescent="0.35">
      <c r="A336" s="89" t="s">
        <v>148</v>
      </c>
      <c r="B336" s="100">
        <v>9003514102</v>
      </c>
      <c r="C336" s="89" t="s">
        <v>50</v>
      </c>
      <c r="D336" s="45">
        <v>284184.24517000001</v>
      </c>
      <c r="E336" s="45">
        <v>230335.99</v>
      </c>
      <c r="F336" s="76">
        <f>Table323[[#This Row],[Single Family]]+Table323[[#This Row],[2-4 Units]]+Table323[[#This Row],[&gt;4 Units]]</f>
        <v>6</v>
      </c>
      <c r="G336" s="86">
        <v>5</v>
      </c>
      <c r="H336" s="86">
        <v>1</v>
      </c>
      <c r="I336" s="86">
        <v>0</v>
      </c>
      <c r="J336" s="87">
        <v>2001.28</v>
      </c>
      <c r="K336" s="46">
        <f t="shared" si="6"/>
        <v>4</v>
      </c>
      <c r="L336" s="86">
        <v>3</v>
      </c>
      <c r="M336" s="86">
        <v>1</v>
      </c>
      <c r="N336" s="86">
        <v>0</v>
      </c>
      <c r="O336" s="87">
        <v>1260.54</v>
      </c>
      <c r="P336" s="27"/>
    </row>
    <row r="337" spans="1:16" x14ac:dyDescent="0.35">
      <c r="A337" s="89" t="s">
        <v>148</v>
      </c>
      <c r="B337" s="100">
        <v>9003514200</v>
      </c>
      <c r="C337" s="89" t="s">
        <v>50</v>
      </c>
      <c r="D337" s="45">
        <v>38881.479460000002</v>
      </c>
      <c r="E337" s="45">
        <v>48344.39</v>
      </c>
      <c r="F337" s="76">
        <f>Table323[[#This Row],[Single Family]]+Table323[[#This Row],[2-4 Units]]+Table323[[#This Row],[&gt;4 Units]]</f>
        <v>11</v>
      </c>
      <c r="G337" s="86">
        <v>10</v>
      </c>
      <c r="H337" s="86">
        <v>1</v>
      </c>
      <c r="I337" s="86">
        <v>0</v>
      </c>
      <c r="J337" s="87">
        <v>10470.42</v>
      </c>
      <c r="K337" s="46">
        <f t="shared" si="6"/>
        <v>122</v>
      </c>
      <c r="L337" s="86">
        <v>12</v>
      </c>
      <c r="M337" s="86">
        <v>4</v>
      </c>
      <c r="N337" s="86">
        <v>106</v>
      </c>
      <c r="O337" s="87">
        <v>32657.35</v>
      </c>
      <c r="P337" s="27"/>
    </row>
    <row r="338" spans="1:16" x14ac:dyDescent="0.35">
      <c r="A338" s="89" t="s">
        <v>148</v>
      </c>
      <c r="B338" s="100">
        <v>9003514300</v>
      </c>
      <c r="C338" s="89" t="s">
        <v>50</v>
      </c>
      <c r="D338" s="45">
        <v>47542.707659999993</v>
      </c>
      <c r="E338" s="45">
        <v>50219.68</v>
      </c>
      <c r="F338" s="76">
        <f>Table323[[#This Row],[Single Family]]+Table323[[#This Row],[2-4 Units]]+Table323[[#This Row],[&gt;4 Units]]</f>
        <v>24</v>
      </c>
      <c r="G338" s="86">
        <v>24</v>
      </c>
      <c r="H338" s="86">
        <v>0</v>
      </c>
      <c r="I338" s="86">
        <v>0</v>
      </c>
      <c r="J338" s="87">
        <v>13692.44</v>
      </c>
      <c r="K338" s="46">
        <f t="shared" si="6"/>
        <v>12</v>
      </c>
      <c r="L338" s="86">
        <v>11</v>
      </c>
      <c r="M338" s="86">
        <v>1</v>
      </c>
      <c r="N338" s="86">
        <v>0</v>
      </c>
      <c r="O338" s="87">
        <v>25610.44</v>
      </c>
      <c r="P338" s="27"/>
    </row>
    <row r="339" spans="1:16" x14ac:dyDescent="0.35">
      <c r="A339" s="89" t="s">
        <v>148</v>
      </c>
      <c r="B339" s="100">
        <v>9003514400</v>
      </c>
      <c r="C339" s="89" t="s">
        <v>56</v>
      </c>
      <c r="D339" s="45">
        <v>46639.250050000002</v>
      </c>
      <c r="E339" s="45">
        <v>50951.61</v>
      </c>
      <c r="F339" s="76">
        <f>Table323[[#This Row],[Single Family]]+Table323[[#This Row],[2-4 Units]]+Table323[[#This Row],[&gt;4 Units]]</f>
        <v>17</v>
      </c>
      <c r="G339" s="86">
        <v>17</v>
      </c>
      <c r="H339" s="86">
        <v>0</v>
      </c>
      <c r="I339" s="86">
        <v>0</v>
      </c>
      <c r="J339" s="87">
        <v>15751.03</v>
      </c>
      <c r="K339" s="46">
        <f t="shared" si="6"/>
        <v>14</v>
      </c>
      <c r="L339" s="86">
        <v>11</v>
      </c>
      <c r="M339" s="86">
        <v>3</v>
      </c>
      <c r="N339" s="86">
        <v>0</v>
      </c>
      <c r="O339" s="87">
        <v>29109.23</v>
      </c>
      <c r="P339" s="27"/>
    </row>
    <row r="340" spans="1:16" x14ac:dyDescent="0.35">
      <c r="A340" s="89" t="s">
        <v>148</v>
      </c>
      <c r="B340" s="100">
        <v>9003514500</v>
      </c>
      <c r="C340" s="89" t="s">
        <v>50</v>
      </c>
      <c r="D340" s="45">
        <v>43268.092299999997</v>
      </c>
      <c r="E340" s="45">
        <v>82226.28</v>
      </c>
      <c r="F340" s="76">
        <f>Table323[[#This Row],[Single Family]]+Table323[[#This Row],[2-4 Units]]+Table323[[#This Row],[&gt;4 Units]]</f>
        <v>27</v>
      </c>
      <c r="G340" s="86">
        <v>27</v>
      </c>
      <c r="H340" s="86">
        <v>0</v>
      </c>
      <c r="I340" s="86">
        <v>0</v>
      </c>
      <c r="J340" s="87">
        <v>38160.61</v>
      </c>
      <c r="K340" s="46">
        <f t="shared" si="6"/>
        <v>19</v>
      </c>
      <c r="L340" s="86">
        <v>19</v>
      </c>
      <c r="M340" s="86">
        <v>0</v>
      </c>
      <c r="N340" s="86">
        <v>0</v>
      </c>
      <c r="O340" s="87">
        <v>36035.4</v>
      </c>
      <c r="P340" s="27"/>
    </row>
    <row r="341" spans="1:16" x14ac:dyDescent="0.35">
      <c r="A341" s="89" t="s">
        <v>148</v>
      </c>
      <c r="B341" s="100">
        <v>9003514600</v>
      </c>
      <c r="C341" s="89" t="s">
        <v>50</v>
      </c>
      <c r="D341" s="45">
        <v>51059.929700000001</v>
      </c>
      <c r="E341" s="45">
        <v>61220.1</v>
      </c>
      <c r="F341" s="76">
        <f>Table323[[#This Row],[Single Family]]+Table323[[#This Row],[2-4 Units]]+Table323[[#This Row],[&gt;4 Units]]</f>
        <v>16</v>
      </c>
      <c r="G341" s="86">
        <v>15</v>
      </c>
      <c r="H341" s="86">
        <v>1</v>
      </c>
      <c r="I341" s="86">
        <v>0</v>
      </c>
      <c r="J341" s="87">
        <v>9652.44</v>
      </c>
      <c r="K341" s="46">
        <f t="shared" si="6"/>
        <v>219</v>
      </c>
      <c r="L341" s="86">
        <v>14</v>
      </c>
      <c r="M341" s="86">
        <v>6</v>
      </c>
      <c r="N341" s="86">
        <v>199</v>
      </c>
      <c r="O341" s="87">
        <v>47574.49</v>
      </c>
      <c r="P341" s="27"/>
    </row>
    <row r="342" spans="1:16" x14ac:dyDescent="0.35">
      <c r="A342" s="89" t="s">
        <v>148</v>
      </c>
      <c r="B342" s="100">
        <v>9003514700</v>
      </c>
      <c r="C342" s="89" t="s">
        <v>50</v>
      </c>
      <c r="D342" s="45">
        <v>51806.276759999993</v>
      </c>
      <c r="E342" s="45">
        <v>65393.1</v>
      </c>
      <c r="F342" s="76">
        <f>Table323[[#This Row],[Single Family]]+Table323[[#This Row],[2-4 Units]]+Table323[[#This Row],[&gt;4 Units]]</f>
        <v>34</v>
      </c>
      <c r="G342" s="86">
        <v>3</v>
      </c>
      <c r="H342" s="86">
        <v>1</v>
      </c>
      <c r="I342" s="86">
        <v>30</v>
      </c>
      <c r="J342" s="87">
        <v>38090.769999999997</v>
      </c>
      <c r="K342" s="46">
        <f t="shared" si="6"/>
        <v>87</v>
      </c>
      <c r="L342" s="86">
        <v>4</v>
      </c>
      <c r="M342" s="86">
        <v>2</v>
      </c>
      <c r="N342" s="86">
        <v>81</v>
      </c>
      <c r="O342" s="87">
        <v>27267.33</v>
      </c>
      <c r="P342" s="27"/>
    </row>
    <row r="343" spans="1:16" x14ac:dyDescent="0.35">
      <c r="A343" s="89" t="s">
        <v>148</v>
      </c>
      <c r="B343" s="100">
        <v>9003514800</v>
      </c>
      <c r="C343" s="89" t="s">
        <v>50</v>
      </c>
      <c r="D343" s="45">
        <v>32386.759820000003</v>
      </c>
      <c r="E343" s="45">
        <v>27011</v>
      </c>
      <c r="F343" s="76">
        <f>Table323[[#This Row],[Single Family]]+Table323[[#This Row],[2-4 Units]]+Table323[[#This Row],[&gt;4 Units]]</f>
        <v>13</v>
      </c>
      <c r="G343" s="86">
        <v>11</v>
      </c>
      <c r="H343" s="86">
        <v>2</v>
      </c>
      <c r="I343" s="86">
        <v>0</v>
      </c>
      <c r="J343" s="87">
        <v>10846.58</v>
      </c>
      <c r="K343" s="46">
        <f t="shared" si="6"/>
        <v>13</v>
      </c>
      <c r="L343" s="86">
        <v>4</v>
      </c>
      <c r="M343" s="86">
        <v>9</v>
      </c>
      <c r="N343" s="86">
        <v>0</v>
      </c>
      <c r="O343" s="87">
        <v>13141.92</v>
      </c>
      <c r="P343" s="27"/>
    </row>
    <row r="344" spans="1:16" x14ac:dyDescent="0.35">
      <c r="A344" s="89" t="s">
        <v>148</v>
      </c>
      <c r="B344" s="100">
        <v>9003514900</v>
      </c>
      <c r="C344" s="89" t="s">
        <v>50</v>
      </c>
      <c r="D344" s="45">
        <v>34207.684000000001</v>
      </c>
      <c r="E344" s="45">
        <v>50658.95</v>
      </c>
      <c r="F344" s="76">
        <f>Table323[[#This Row],[Single Family]]+Table323[[#This Row],[2-4 Units]]+Table323[[#This Row],[&gt;4 Units]]</f>
        <v>18</v>
      </c>
      <c r="G344" s="86">
        <v>18</v>
      </c>
      <c r="H344" s="86">
        <v>0</v>
      </c>
      <c r="I344" s="86">
        <v>0</v>
      </c>
      <c r="J344" s="87">
        <v>22840.22</v>
      </c>
      <c r="K344" s="46">
        <f t="shared" si="6"/>
        <v>5</v>
      </c>
      <c r="L344" s="86">
        <v>5</v>
      </c>
      <c r="M344" s="86">
        <v>0</v>
      </c>
      <c r="N344" s="86">
        <v>0</v>
      </c>
      <c r="O344" s="87">
        <v>12010.82</v>
      </c>
      <c r="P344" s="27"/>
    </row>
    <row r="345" spans="1:16" x14ac:dyDescent="0.35">
      <c r="A345" s="89" t="s">
        <v>148</v>
      </c>
      <c r="B345" s="100">
        <v>9003515000</v>
      </c>
      <c r="C345" s="89" t="s">
        <v>50</v>
      </c>
      <c r="D345" s="45">
        <v>39567.0334</v>
      </c>
      <c r="E345" s="45">
        <v>71472.960000000006</v>
      </c>
      <c r="F345" s="76">
        <f>Table323[[#This Row],[Single Family]]+Table323[[#This Row],[2-4 Units]]+Table323[[#This Row],[&gt;4 Units]]</f>
        <v>24</v>
      </c>
      <c r="G345" s="86">
        <v>24</v>
      </c>
      <c r="H345" s="86">
        <v>0</v>
      </c>
      <c r="I345" s="86">
        <v>0</v>
      </c>
      <c r="J345" s="87">
        <v>41370.129999999997</v>
      </c>
      <c r="K345" s="46">
        <f t="shared" si="6"/>
        <v>4</v>
      </c>
      <c r="L345" s="86">
        <v>4</v>
      </c>
      <c r="M345" s="86">
        <v>0</v>
      </c>
      <c r="N345" s="86">
        <v>0</v>
      </c>
      <c r="O345" s="87">
        <v>22681.02</v>
      </c>
      <c r="P345" s="27"/>
    </row>
    <row r="346" spans="1:16" x14ac:dyDescent="0.35">
      <c r="A346" s="89" t="s">
        <v>148</v>
      </c>
      <c r="B346" s="100">
        <v>9003515101</v>
      </c>
      <c r="C346" s="89" t="s">
        <v>50</v>
      </c>
      <c r="D346" s="45">
        <v>27686.606400000001</v>
      </c>
      <c r="E346" s="45">
        <v>20772.86</v>
      </c>
      <c r="F346" s="76">
        <f>Table323[[#This Row],[Single Family]]+Table323[[#This Row],[2-4 Units]]+Table323[[#This Row],[&gt;4 Units]]</f>
        <v>648</v>
      </c>
      <c r="G346" s="86">
        <v>101</v>
      </c>
      <c r="H346" s="86">
        <v>7</v>
      </c>
      <c r="I346" s="86">
        <v>540</v>
      </c>
      <c r="J346" s="87">
        <v>204257.75</v>
      </c>
      <c r="K346" s="46">
        <f t="shared" si="6"/>
        <v>199</v>
      </c>
      <c r="L346" s="86">
        <v>26</v>
      </c>
      <c r="M346" s="86">
        <v>24</v>
      </c>
      <c r="N346" s="86">
        <v>149</v>
      </c>
      <c r="O346" s="87">
        <v>144183.29999999999</v>
      </c>
      <c r="P346" s="27"/>
    </row>
    <row r="347" spans="1:16" x14ac:dyDescent="0.35">
      <c r="A347" s="89" t="s">
        <v>148</v>
      </c>
      <c r="B347" s="100">
        <v>9003515102</v>
      </c>
      <c r="C347" s="89" t="s">
        <v>50</v>
      </c>
      <c r="D347" s="45">
        <v>58646.429199999999</v>
      </c>
      <c r="E347" s="45">
        <v>33152.519999999997</v>
      </c>
      <c r="F347" s="76">
        <f>Table323[[#This Row],[Single Family]]+Table323[[#This Row],[2-4 Units]]+Table323[[#This Row],[&gt;4 Units]]</f>
        <v>25</v>
      </c>
      <c r="G347" s="86">
        <v>25</v>
      </c>
      <c r="H347" s="86">
        <v>0</v>
      </c>
      <c r="I347" s="86">
        <v>0</v>
      </c>
      <c r="J347" s="87">
        <v>9865.7199999999993</v>
      </c>
      <c r="K347" s="46">
        <f t="shared" si="6"/>
        <v>0</v>
      </c>
      <c r="L347" s="86">
        <v>0</v>
      </c>
      <c r="M347" s="86">
        <v>0</v>
      </c>
      <c r="N347" s="86">
        <v>0</v>
      </c>
      <c r="O347" s="87">
        <v>5822.43</v>
      </c>
      <c r="P347" s="27"/>
    </row>
    <row r="348" spans="1:16" x14ac:dyDescent="0.35">
      <c r="A348" s="89" t="s">
        <v>148</v>
      </c>
      <c r="B348" s="100">
        <v>9003515200</v>
      </c>
      <c r="C348" s="89" t="s">
        <v>50</v>
      </c>
      <c r="D348" s="45">
        <v>47526.584000000003</v>
      </c>
      <c r="E348" s="45">
        <v>47380.41</v>
      </c>
      <c r="F348" s="76">
        <f>Table323[[#This Row],[Single Family]]+Table323[[#This Row],[2-4 Units]]+Table323[[#This Row],[&gt;4 Units]]</f>
        <v>24</v>
      </c>
      <c r="G348" s="86">
        <v>24</v>
      </c>
      <c r="H348" s="86">
        <v>0</v>
      </c>
      <c r="I348" s="86">
        <v>0</v>
      </c>
      <c r="J348" s="87">
        <v>24409.09</v>
      </c>
      <c r="K348" s="46">
        <f t="shared" si="6"/>
        <v>2</v>
      </c>
      <c r="L348" s="86">
        <v>2</v>
      </c>
      <c r="M348" s="86">
        <v>0</v>
      </c>
      <c r="N348" s="86">
        <v>0</v>
      </c>
      <c r="O348" s="87">
        <v>4662.59</v>
      </c>
      <c r="P348" s="27"/>
    </row>
    <row r="349" spans="1:16" x14ac:dyDescent="0.35">
      <c r="A349" s="89" t="s">
        <v>148</v>
      </c>
      <c r="B349" s="100">
        <v>9003520100</v>
      </c>
      <c r="C349" s="89" t="s">
        <v>50</v>
      </c>
      <c r="D349" s="45">
        <v>63.732500000000002</v>
      </c>
      <c r="E349" s="45">
        <v>0</v>
      </c>
      <c r="F349" s="76">
        <f>Table323[[#This Row],[Single Family]]+Table323[[#This Row],[2-4 Units]]+Table323[[#This Row],[&gt;4 Units]]</f>
        <v>0</v>
      </c>
      <c r="G349" s="86">
        <v>0</v>
      </c>
      <c r="H349" s="86">
        <v>0</v>
      </c>
      <c r="I349" s="86">
        <v>0</v>
      </c>
      <c r="J349" s="87">
        <v>0</v>
      </c>
      <c r="K349" s="46">
        <f t="shared" si="6"/>
        <v>0</v>
      </c>
      <c r="L349" s="86">
        <v>0</v>
      </c>
      <c r="M349" s="86">
        <v>0</v>
      </c>
      <c r="N349" s="86">
        <v>0</v>
      </c>
      <c r="O349" s="87">
        <v>0</v>
      </c>
      <c r="P349" s="27"/>
    </row>
    <row r="350" spans="1:16" x14ac:dyDescent="0.35">
      <c r="A350" s="89" t="s">
        <v>149</v>
      </c>
      <c r="B350" s="100">
        <v>9013881500</v>
      </c>
      <c r="C350" s="89" t="s">
        <v>50</v>
      </c>
      <c r="D350" s="45">
        <v>33360.996810000004</v>
      </c>
      <c r="E350" s="45">
        <v>28573.61</v>
      </c>
      <c r="F350" s="76">
        <f>Table323[[#This Row],[Single Family]]+Table323[[#This Row],[2-4 Units]]+Table323[[#This Row],[&gt;4 Units]]</f>
        <v>71</v>
      </c>
      <c r="G350" s="86">
        <v>20</v>
      </c>
      <c r="H350" s="86">
        <v>0</v>
      </c>
      <c r="I350" s="86">
        <v>51</v>
      </c>
      <c r="J350" s="87">
        <v>183640.62</v>
      </c>
      <c r="K350" s="46">
        <f t="shared" si="6"/>
        <v>16</v>
      </c>
      <c r="L350" s="86">
        <v>15</v>
      </c>
      <c r="M350" s="86">
        <v>1</v>
      </c>
      <c r="N350" s="86">
        <v>0</v>
      </c>
      <c r="O350" s="87">
        <v>49009.11</v>
      </c>
      <c r="P350" s="27"/>
    </row>
    <row r="351" spans="1:16" x14ac:dyDescent="0.35">
      <c r="A351" s="89" t="s">
        <v>149</v>
      </c>
      <c r="B351" s="100">
        <v>9013881300</v>
      </c>
      <c r="C351" s="89" t="s">
        <v>50</v>
      </c>
      <c r="D351" s="45">
        <v>3916.4620299999997</v>
      </c>
      <c r="E351" s="45">
        <v>22448.21</v>
      </c>
      <c r="F351" s="76">
        <f>Table323[[#This Row],[Single Family]]+Table323[[#This Row],[2-4 Units]]+Table323[[#This Row],[&gt;4 Units]]</f>
        <v>15</v>
      </c>
      <c r="G351" s="86">
        <v>15</v>
      </c>
      <c r="H351" s="86">
        <v>0</v>
      </c>
      <c r="I351" s="86">
        <v>0</v>
      </c>
      <c r="J351" s="87" t="s">
        <v>212</v>
      </c>
      <c r="K351" s="46">
        <f t="shared" si="6"/>
        <v>0</v>
      </c>
      <c r="L351" s="86">
        <v>0</v>
      </c>
      <c r="M351" s="86">
        <v>0</v>
      </c>
      <c r="N351" s="86">
        <v>0</v>
      </c>
      <c r="O351" s="87" t="s">
        <v>212</v>
      </c>
      <c r="P351" s="27"/>
    </row>
    <row r="352" spans="1:16" x14ac:dyDescent="0.35">
      <c r="A352" s="89" t="s">
        <v>149</v>
      </c>
      <c r="B352" s="100">
        <v>9013881200</v>
      </c>
      <c r="C352" s="89" t="s">
        <v>50</v>
      </c>
      <c r="D352" s="45">
        <v>2988.5799000000002</v>
      </c>
      <c r="E352" s="45">
        <v>0</v>
      </c>
      <c r="F352" s="76">
        <f>Table323[[#This Row],[Single Family]]+Table323[[#This Row],[2-4 Units]]+Table323[[#This Row],[&gt;4 Units]]</f>
        <v>13</v>
      </c>
      <c r="G352" s="86">
        <v>13</v>
      </c>
      <c r="H352" s="86">
        <v>0</v>
      </c>
      <c r="I352" s="86">
        <v>0</v>
      </c>
      <c r="J352" s="87" t="s">
        <v>212</v>
      </c>
      <c r="K352" s="46">
        <f t="shared" si="6"/>
        <v>0</v>
      </c>
      <c r="L352" s="86">
        <v>0</v>
      </c>
      <c r="M352" s="86">
        <v>0</v>
      </c>
      <c r="N352" s="86">
        <v>0</v>
      </c>
      <c r="O352" s="87" t="s">
        <v>212</v>
      </c>
      <c r="P352" s="27"/>
    </row>
    <row r="353" spans="1:16" x14ac:dyDescent="0.35">
      <c r="A353" s="89" t="s">
        <v>149</v>
      </c>
      <c r="B353" s="100">
        <v>9013881100</v>
      </c>
      <c r="C353" s="89" t="s">
        <v>50</v>
      </c>
      <c r="D353" s="45">
        <v>209396.67180000001</v>
      </c>
      <c r="E353" s="45">
        <v>377521.22</v>
      </c>
      <c r="F353" s="76">
        <f>Table323[[#This Row],[Single Family]]+Table323[[#This Row],[2-4 Units]]+Table323[[#This Row],[&gt;4 Units]]</f>
        <v>38</v>
      </c>
      <c r="G353" s="86">
        <v>38</v>
      </c>
      <c r="H353" s="86">
        <v>0</v>
      </c>
      <c r="I353" s="86">
        <v>0</v>
      </c>
      <c r="J353" s="87">
        <v>195892.38</v>
      </c>
      <c r="K353" s="46">
        <f t="shared" si="6"/>
        <v>0</v>
      </c>
      <c r="L353" s="86">
        <v>0</v>
      </c>
      <c r="M353" s="86">
        <v>0</v>
      </c>
      <c r="N353" s="86">
        <v>0</v>
      </c>
      <c r="O353" s="87" t="s">
        <v>212</v>
      </c>
      <c r="P353" s="27"/>
    </row>
    <row r="354" spans="1:16" x14ac:dyDescent="0.35">
      <c r="A354" s="89" t="s">
        <v>150</v>
      </c>
      <c r="B354" s="100">
        <v>9003524100</v>
      </c>
      <c r="C354" s="89" t="s">
        <v>50</v>
      </c>
      <c r="D354" s="45">
        <v>130655.38906</v>
      </c>
      <c r="E354" s="45">
        <v>158930.58000000002</v>
      </c>
      <c r="F354" s="76">
        <f>Table323[[#This Row],[Single Family]]+Table323[[#This Row],[2-4 Units]]+Table323[[#This Row],[&gt;4 Units]]</f>
        <v>61</v>
      </c>
      <c r="G354" s="86">
        <v>61</v>
      </c>
      <c r="H354" s="86">
        <v>0</v>
      </c>
      <c r="I354" s="86">
        <v>0</v>
      </c>
      <c r="J354" s="87">
        <v>86651.26</v>
      </c>
      <c r="K354" s="46">
        <f t="shared" si="6"/>
        <v>6</v>
      </c>
      <c r="L354" s="86">
        <v>4</v>
      </c>
      <c r="M354" s="86">
        <v>2</v>
      </c>
      <c r="N354" s="86">
        <v>0</v>
      </c>
      <c r="O354" s="87">
        <v>24409.17</v>
      </c>
      <c r="P354" s="27"/>
    </row>
    <row r="355" spans="1:16" x14ac:dyDescent="0.35">
      <c r="A355" s="89" t="s">
        <v>150</v>
      </c>
      <c r="B355" s="100">
        <v>9013526101</v>
      </c>
      <c r="C355" s="89" t="s">
        <v>50</v>
      </c>
      <c r="D355" s="45">
        <v>289.90469999999999</v>
      </c>
      <c r="E355" s="45">
        <v>0</v>
      </c>
      <c r="F355" s="76">
        <f>Table323[[#This Row],[Single Family]]+Table323[[#This Row],[2-4 Units]]+Table323[[#This Row],[&gt;4 Units]]</f>
        <v>0</v>
      </c>
      <c r="G355" s="86">
        <v>0</v>
      </c>
      <c r="H355" s="86">
        <v>0</v>
      </c>
      <c r="I355" s="86">
        <v>0</v>
      </c>
      <c r="J355" s="87">
        <v>0</v>
      </c>
      <c r="K355" s="46">
        <f t="shared" si="6"/>
        <v>0</v>
      </c>
      <c r="L355" s="86">
        <v>0</v>
      </c>
      <c r="M355" s="86">
        <v>0</v>
      </c>
      <c r="N355" s="86">
        <v>0</v>
      </c>
      <c r="O355" s="87">
        <v>0</v>
      </c>
      <c r="P355" s="27"/>
    </row>
    <row r="356" spans="1:16" x14ac:dyDescent="0.35">
      <c r="A356" s="89" t="s">
        <v>150</v>
      </c>
      <c r="B356" s="100">
        <v>9013526102</v>
      </c>
      <c r="C356" s="89" t="s">
        <v>50</v>
      </c>
      <c r="D356" s="45">
        <v>315.10090000000002</v>
      </c>
      <c r="E356" s="45">
        <v>1314.08</v>
      </c>
      <c r="F356" s="76">
        <f>Table323[[#This Row],[Single Family]]+Table323[[#This Row],[2-4 Units]]+Table323[[#This Row],[&gt;4 Units]]</f>
        <v>1</v>
      </c>
      <c r="G356" s="86">
        <v>1</v>
      </c>
      <c r="H356" s="86">
        <v>0</v>
      </c>
      <c r="I356" s="86">
        <v>0</v>
      </c>
      <c r="J356" s="87">
        <v>1314.08</v>
      </c>
      <c r="K356" s="46">
        <f t="shared" si="6"/>
        <v>0</v>
      </c>
      <c r="L356" s="86">
        <v>0</v>
      </c>
      <c r="M356" s="86">
        <v>0</v>
      </c>
      <c r="N356" s="86">
        <v>0</v>
      </c>
      <c r="O356" s="87">
        <v>0</v>
      </c>
      <c r="P356" s="27"/>
    </row>
    <row r="357" spans="1:16" x14ac:dyDescent="0.35">
      <c r="A357" s="89" t="s">
        <v>151</v>
      </c>
      <c r="B357" s="100">
        <v>9003430301</v>
      </c>
      <c r="C357" s="89" t="s">
        <v>50</v>
      </c>
      <c r="D357" s="45">
        <v>1675.7858000000001</v>
      </c>
      <c r="E357" s="45">
        <v>105817.75</v>
      </c>
      <c r="F357" s="76">
        <f>Table323[[#This Row],[Single Family]]+Table323[[#This Row],[2-4 Units]]+Table323[[#This Row],[&gt;4 Units]]</f>
        <v>1</v>
      </c>
      <c r="G357" s="86">
        <v>1</v>
      </c>
      <c r="H357" s="86">
        <v>0</v>
      </c>
      <c r="I357" s="86">
        <v>0</v>
      </c>
      <c r="J357" s="87">
        <v>1706.52</v>
      </c>
      <c r="K357" s="46">
        <f t="shared" si="6"/>
        <v>1</v>
      </c>
      <c r="L357" s="86">
        <v>1</v>
      </c>
      <c r="M357" s="86">
        <v>0</v>
      </c>
      <c r="N357" s="86">
        <v>0</v>
      </c>
      <c r="O357" s="87">
        <v>654.69000000000005</v>
      </c>
      <c r="P357" s="27"/>
    </row>
    <row r="358" spans="1:16" x14ac:dyDescent="0.35">
      <c r="A358" s="89" t="s">
        <v>151</v>
      </c>
      <c r="B358" s="100">
        <v>9009170100</v>
      </c>
      <c r="C358" s="89" t="s">
        <v>56</v>
      </c>
      <c r="D358" s="45">
        <v>15548.946550000001</v>
      </c>
      <c r="E358" s="45">
        <v>3485.4</v>
      </c>
      <c r="F358" s="76">
        <f>Table323[[#This Row],[Single Family]]+Table323[[#This Row],[2-4 Units]]+Table323[[#This Row],[&gt;4 Units]]</f>
        <v>0</v>
      </c>
      <c r="G358" s="86">
        <v>0</v>
      </c>
      <c r="H358" s="86">
        <v>0</v>
      </c>
      <c r="I358" s="86">
        <v>0</v>
      </c>
      <c r="J358" s="87">
        <v>0</v>
      </c>
      <c r="K358" s="46">
        <f t="shared" si="6"/>
        <v>2</v>
      </c>
      <c r="L358" s="86">
        <v>2</v>
      </c>
      <c r="M358" s="86">
        <v>0</v>
      </c>
      <c r="N358" s="86">
        <v>0</v>
      </c>
      <c r="O358" s="87">
        <v>3450.4</v>
      </c>
      <c r="P358" s="27"/>
    </row>
    <row r="359" spans="1:16" x14ac:dyDescent="0.35">
      <c r="A359" s="89" t="s">
        <v>151</v>
      </c>
      <c r="B359" s="100">
        <v>9009170200</v>
      </c>
      <c r="C359" s="89" t="s">
        <v>56</v>
      </c>
      <c r="D359" s="45">
        <v>23771.6077</v>
      </c>
      <c r="E359" s="45">
        <v>23525.759999999998</v>
      </c>
      <c r="F359" s="76">
        <f>Table323[[#This Row],[Single Family]]+Table323[[#This Row],[2-4 Units]]+Table323[[#This Row],[&gt;4 Units]]</f>
        <v>6</v>
      </c>
      <c r="G359" s="86">
        <v>4</v>
      </c>
      <c r="H359" s="86">
        <v>2</v>
      </c>
      <c r="I359" s="86">
        <v>0</v>
      </c>
      <c r="J359" s="87">
        <v>6406.12</v>
      </c>
      <c r="K359" s="46">
        <f t="shared" si="6"/>
        <v>9</v>
      </c>
      <c r="L359" s="86">
        <v>3</v>
      </c>
      <c r="M359" s="86">
        <v>6</v>
      </c>
      <c r="N359" s="86">
        <v>0</v>
      </c>
      <c r="O359" s="87">
        <v>17119.64</v>
      </c>
      <c r="P359" s="27"/>
    </row>
    <row r="360" spans="1:16" x14ac:dyDescent="0.35">
      <c r="A360" s="89" t="s">
        <v>151</v>
      </c>
      <c r="B360" s="100">
        <v>9009170300</v>
      </c>
      <c r="C360" s="89" t="s">
        <v>50</v>
      </c>
      <c r="D360" s="45">
        <v>23211.832300000002</v>
      </c>
      <c r="E360" s="45">
        <v>20108.330000000002</v>
      </c>
      <c r="F360" s="76">
        <f>Table323[[#This Row],[Single Family]]+Table323[[#This Row],[2-4 Units]]+Table323[[#This Row],[&gt;4 Units]]</f>
        <v>5</v>
      </c>
      <c r="G360" s="86">
        <v>5</v>
      </c>
      <c r="H360" s="86">
        <v>0</v>
      </c>
      <c r="I360" s="86">
        <v>0</v>
      </c>
      <c r="J360" s="87">
        <v>2512.0300000000002</v>
      </c>
      <c r="K360" s="46">
        <f t="shared" si="6"/>
        <v>17</v>
      </c>
      <c r="L360" s="86">
        <v>2</v>
      </c>
      <c r="M360" s="86">
        <v>7</v>
      </c>
      <c r="N360" s="86">
        <v>8</v>
      </c>
      <c r="O360" s="87">
        <v>16610.400000000001</v>
      </c>
      <c r="P360" s="27"/>
    </row>
    <row r="361" spans="1:16" x14ac:dyDescent="0.35">
      <c r="A361" s="89" t="s">
        <v>151</v>
      </c>
      <c r="B361" s="100">
        <v>9009170400</v>
      </c>
      <c r="C361" s="89" t="s">
        <v>50</v>
      </c>
      <c r="D361" s="45">
        <v>18690.49452</v>
      </c>
      <c r="E361" s="45">
        <v>8484.07</v>
      </c>
      <c r="F361" s="76">
        <f>Table323[[#This Row],[Single Family]]+Table323[[#This Row],[2-4 Units]]+Table323[[#This Row],[&gt;4 Units]]</f>
        <v>11</v>
      </c>
      <c r="G361" s="86">
        <v>11</v>
      </c>
      <c r="H361" s="86">
        <v>0</v>
      </c>
      <c r="I361" s="86">
        <v>0</v>
      </c>
      <c r="J361" s="87">
        <v>4441.24</v>
      </c>
      <c r="K361" s="46">
        <f t="shared" si="6"/>
        <v>4</v>
      </c>
      <c r="L361" s="86">
        <v>2</v>
      </c>
      <c r="M361" s="86">
        <v>2</v>
      </c>
      <c r="N361" s="86">
        <v>0</v>
      </c>
      <c r="O361" s="87">
        <v>3504.88</v>
      </c>
      <c r="P361" s="27"/>
    </row>
    <row r="362" spans="1:16" x14ac:dyDescent="0.35">
      <c r="A362" s="89" t="s">
        <v>151</v>
      </c>
      <c r="B362" s="100">
        <v>9009170500</v>
      </c>
      <c r="C362" s="89" t="s">
        <v>50</v>
      </c>
      <c r="D362" s="45">
        <v>70821.181100000002</v>
      </c>
      <c r="E362" s="45">
        <v>100579.44</v>
      </c>
      <c r="F362" s="76">
        <f>Table323[[#This Row],[Single Family]]+Table323[[#This Row],[2-4 Units]]+Table323[[#This Row],[&gt;4 Units]]</f>
        <v>40</v>
      </c>
      <c r="G362" s="86">
        <v>40</v>
      </c>
      <c r="H362" s="86">
        <v>0</v>
      </c>
      <c r="I362" s="86">
        <v>0</v>
      </c>
      <c r="J362" s="87">
        <v>59831.46</v>
      </c>
      <c r="K362" s="46">
        <f t="shared" si="6"/>
        <v>8</v>
      </c>
      <c r="L362" s="86">
        <v>8</v>
      </c>
      <c r="M362" s="86">
        <v>0</v>
      </c>
      <c r="N362" s="86">
        <v>0</v>
      </c>
      <c r="O362" s="87">
        <v>29784.73</v>
      </c>
      <c r="P362" s="27"/>
    </row>
    <row r="363" spans="1:16" x14ac:dyDescent="0.35">
      <c r="A363" s="89" t="s">
        <v>151</v>
      </c>
      <c r="B363" s="100">
        <v>9009170600</v>
      </c>
      <c r="C363" s="89" t="s">
        <v>50</v>
      </c>
      <c r="D363" s="45">
        <v>26927.59923</v>
      </c>
      <c r="E363" s="45">
        <v>8769.1200000000008</v>
      </c>
      <c r="F363" s="76">
        <f>Table323[[#This Row],[Single Family]]+Table323[[#This Row],[2-4 Units]]+Table323[[#This Row],[&gt;4 Units]]</f>
        <v>10</v>
      </c>
      <c r="G363" s="86">
        <v>10</v>
      </c>
      <c r="H363" s="86">
        <v>0</v>
      </c>
      <c r="I363" s="86">
        <v>0</v>
      </c>
      <c r="J363" s="87">
        <v>4757.8999999999996</v>
      </c>
      <c r="K363" s="46">
        <f t="shared" si="6"/>
        <v>5</v>
      </c>
      <c r="L363" s="86">
        <v>4</v>
      </c>
      <c r="M363" s="86">
        <v>1</v>
      </c>
      <c r="N363" s="86">
        <v>0</v>
      </c>
      <c r="O363" s="87">
        <v>2994.87</v>
      </c>
      <c r="P363" s="27"/>
    </row>
    <row r="364" spans="1:16" x14ac:dyDescent="0.35">
      <c r="A364" s="89" t="s">
        <v>151</v>
      </c>
      <c r="B364" s="100">
        <v>9009170700</v>
      </c>
      <c r="C364" s="89" t="s">
        <v>50</v>
      </c>
      <c r="D364" s="45">
        <v>31524.020520000002</v>
      </c>
      <c r="E364" s="45">
        <v>63253.97</v>
      </c>
      <c r="F364" s="76">
        <f>Table323[[#This Row],[Single Family]]+Table323[[#This Row],[2-4 Units]]+Table323[[#This Row],[&gt;4 Units]]</f>
        <v>16</v>
      </c>
      <c r="G364" s="86">
        <v>16</v>
      </c>
      <c r="H364" s="86">
        <v>0</v>
      </c>
      <c r="I364" s="86">
        <v>0</v>
      </c>
      <c r="J364" s="87">
        <v>22505.34</v>
      </c>
      <c r="K364" s="46">
        <f t="shared" si="6"/>
        <v>12</v>
      </c>
      <c r="L364" s="86">
        <v>7</v>
      </c>
      <c r="M364" s="86">
        <v>5</v>
      </c>
      <c r="N364" s="86">
        <v>0</v>
      </c>
      <c r="O364" s="87">
        <v>40713.629999999997</v>
      </c>
      <c r="P364" s="27"/>
    </row>
    <row r="365" spans="1:16" x14ac:dyDescent="0.35">
      <c r="A365" s="89" t="s">
        <v>151</v>
      </c>
      <c r="B365" s="100">
        <v>9009170800</v>
      </c>
      <c r="C365" s="89" t="s">
        <v>50</v>
      </c>
      <c r="D365" s="45">
        <v>297168.24135000003</v>
      </c>
      <c r="E365" s="45">
        <v>380710.12</v>
      </c>
      <c r="F365" s="76">
        <f>Table323[[#This Row],[Single Family]]+Table323[[#This Row],[2-4 Units]]+Table323[[#This Row],[&gt;4 Units]]</f>
        <v>22</v>
      </c>
      <c r="G365" s="86">
        <v>19</v>
      </c>
      <c r="H365" s="86">
        <v>3</v>
      </c>
      <c r="I365" s="86">
        <v>0</v>
      </c>
      <c r="J365" s="87">
        <v>14135.04</v>
      </c>
      <c r="K365" s="46">
        <f t="shared" si="6"/>
        <v>116</v>
      </c>
      <c r="L365" s="86">
        <v>15</v>
      </c>
      <c r="M365" s="86">
        <v>1</v>
      </c>
      <c r="N365" s="86">
        <v>100</v>
      </c>
      <c r="O365" s="87">
        <v>57079.32</v>
      </c>
      <c r="P365" s="27"/>
    </row>
    <row r="366" spans="1:16" x14ac:dyDescent="0.35">
      <c r="A366" s="89" t="s">
        <v>151</v>
      </c>
      <c r="B366" s="100">
        <v>9009170900</v>
      </c>
      <c r="C366" s="89" t="s">
        <v>50</v>
      </c>
      <c r="D366" s="45">
        <v>20298.861669999998</v>
      </c>
      <c r="E366" s="45">
        <v>21446.09</v>
      </c>
      <c r="F366" s="76">
        <f>Table323[[#This Row],[Single Family]]+Table323[[#This Row],[2-4 Units]]+Table323[[#This Row],[&gt;4 Units]]</f>
        <v>9</v>
      </c>
      <c r="G366" s="86">
        <v>8</v>
      </c>
      <c r="H366" s="86">
        <v>1</v>
      </c>
      <c r="I366" s="86">
        <v>0</v>
      </c>
      <c r="J366" s="87">
        <v>7396.86</v>
      </c>
      <c r="K366" s="46">
        <f t="shared" si="6"/>
        <v>6</v>
      </c>
      <c r="L366" s="86">
        <v>2</v>
      </c>
      <c r="M366" s="86">
        <v>4</v>
      </c>
      <c r="N366" s="86">
        <v>0</v>
      </c>
      <c r="O366" s="87">
        <v>14014.23</v>
      </c>
      <c r="P366" s="27"/>
    </row>
    <row r="367" spans="1:16" x14ac:dyDescent="0.35">
      <c r="A367" s="89" t="s">
        <v>151</v>
      </c>
      <c r="B367" s="100">
        <v>9009171000</v>
      </c>
      <c r="C367" s="89" t="s">
        <v>50</v>
      </c>
      <c r="D367" s="45">
        <v>16480.270499999999</v>
      </c>
      <c r="E367" s="45">
        <v>42913.89</v>
      </c>
      <c r="F367" s="76">
        <f>Table323[[#This Row],[Single Family]]+Table323[[#This Row],[2-4 Units]]+Table323[[#This Row],[&gt;4 Units]]</f>
        <v>2</v>
      </c>
      <c r="G367" s="86">
        <v>2</v>
      </c>
      <c r="H367" s="86">
        <v>0</v>
      </c>
      <c r="I367" s="86">
        <v>0</v>
      </c>
      <c r="J367" s="87">
        <v>191.23</v>
      </c>
      <c r="K367" s="46">
        <f t="shared" si="6"/>
        <v>3</v>
      </c>
      <c r="L367" s="86">
        <v>0</v>
      </c>
      <c r="M367" s="86">
        <v>3</v>
      </c>
      <c r="N367" s="86">
        <v>0</v>
      </c>
      <c r="O367" s="87">
        <v>42722.66</v>
      </c>
      <c r="P367" s="27"/>
    </row>
    <row r="368" spans="1:16" x14ac:dyDescent="0.35">
      <c r="A368" s="89" t="s">
        <v>151</v>
      </c>
      <c r="B368" s="100">
        <v>9009171100</v>
      </c>
      <c r="C368" s="89" t="s">
        <v>50</v>
      </c>
      <c r="D368" s="45">
        <v>78306.797220000008</v>
      </c>
      <c r="E368" s="45">
        <v>109705.53</v>
      </c>
      <c r="F368" s="76">
        <f>Table323[[#This Row],[Single Family]]+Table323[[#This Row],[2-4 Units]]+Table323[[#This Row],[&gt;4 Units]]</f>
        <v>39</v>
      </c>
      <c r="G368" s="86">
        <v>39</v>
      </c>
      <c r="H368" s="86">
        <v>0</v>
      </c>
      <c r="I368" s="86">
        <v>0</v>
      </c>
      <c r="J368" s="87">
        <v>24983.3</v>
      </c>
      <c r="K368" s="46">
        <f t="shared" si="6"/>
        <v>15</v>
      </c>
      <c r="L368" s="86">
        <v>14</v>
      </c>
      <c r="M368" s="86">
        <v>1</v>
      </c>
      <c r="N368" s="86">
        <v>0</v>
      </c>
      <c r="O368" s="87">
        <v>81443.429999999993</v>
      </c>
      <c r="P368" s="27"/>
    </row>
    <row r="369" spans="1:16" x14ac:dyDescent="0.35">
      <c r="A369" s="89" t="s">
        <v>151</v>
      </c>
      <c r="B369" s="100">
        <v>9009171200</v>
      </c>
      <c r="C369" s="89" t="s">
        <v>50</v>
      </c>
      <c r="D369" s="45">
        <v>102033.97555</v>
      </c>
      <c r="E369" s="45">
        <v>208370</v>
      </c>
      <c r="F369" s="76">
        <f>Table323[[#This Row],[Single Family]]+Table323[[#This Row],[2-4 Units]]+Table323[[#This Row],[&gt;4 Units]]</f>
        <v>50</v>
      </c>
      <c r="G369" s="86">
        <v>50</v>
      </c>
      <c r="H369" s="86">
        <v>0</v>
      </c>
      <c r="I369" s="86">
        <v>0</v>
      </c>
      <c r="J369" s="87">
        <v>85873.89</v>
      </c>
      <c r="K369" s="46">
        <f t="shared" si="6"/>
        <v>16</v>
      </c>
      <c r="L369" s="86">
        <v>16</v>
      </c>
      <c r="M369" s="86">
        <v>0</v>
      </c>
      <c r="N369" s="86">
        <v>0</v>
      </c>
      <c r="O369" s="87">
        <v>110363.46</v>
      </c>
      <c r="P369" s="27"/>
    </row>
    <row r="370" spans="1:16" x14ac:dyDescent="0.35">
      <c r="A370" s="89" t="s">
        <v>151</v>
      </c>
      <c r="B370" s="100">
        <v>9009171300</v>
      </c>
      <c r="C370" s="89" t="s">
        <v>50</v>
      </c>
      <c r="D370" s="45">
        <v>39359.373570000003</v>
      </c>
      <c r="E370" s="45">
        <v>91641.94</v>
      </c>
      <c r="F370" s="76">
        <f>Table323[[#This Row],[Single Family]]+Table323[[#This Row],[2-4 Units]]+Table323[[#This Row],[&gt;4 Units]]</f>
        <v>13</v>
      </c>
      <c r="G370" s="86">
        <v>13</v>
      </c>
      <c r="H370" s="86">
        <v>0</v>
      </c>
      <c r="I370" s="86">
        <v>0</v>
      </c>
      <c r="J370" s="87">
        <v>16880.509999999998</v>
      </c>
      <c r="K370" s="46">
        <f t="shared" si="6"/>
        <v>7</v>
      </c>
      <c r="L370" s="86">
        <v>6</v>
      </c>
      <c r="M370" s="86">
        <v>1</v>
      </c>
      <c r="N370" s="86">
        <v>0</v>
      </c>
      <c r="O370" s="87">
        <v>73086.429999999993</v>
      </c>
      <c r="P370" s="27"/>
    </row>
    <row r="371" spans="1:16" x14ac:dyDescent="0.35">
      <c r="A371" s="89" t="s">
        <v>151</v>
      </c>
      <c r="B371" s="100">
        <v>9009171400</v>
      </c>
      <c r="C371" s="89" t="s">
        <v>50</v>
      </c>
      <c r="D371" s="45">
        <v>19667.4149</v>
      </c>
      <c r="E371" s="45">
        <v>12368.17</v>
      </c>
      <c r="F371" s="76">
        <f>Table323[[#This Row],[Single Family]]+Table323[[#This Row],[2-4 Units]]+Table323[[#This Row],[&gt;4 Units]]</f>
        <v>4</v>
      </c>
      <c r="G371" s="86">
        <v>2</v>
      </c>
      <c r="H371" s="86">
        <v>2</v>
      </c>
      <c r="I371" s="86">
        <v>0</v>
      </c>
      <c r="J371" s="87">
        <v>518.53</v>
      </c>
      <c r="K371" s="46">
        <f t="shared" si="6"/>
        <v>2</v>
      </c>
      <c r="L371" s="86">
        <v>2</v>
      </c>
      <c r="M371" s="86">
        <v>0</v>
      </c>
      <c r="N371" s="86">
        <v>0</v>
      </c>
      <c r="O371" s="87">
        <v>8177.14</v>
      </c>
      <c r="P371" s="27"/>
    </row>
    <row r="372" spans="1:16" x14ac:dyDescent="0.35">
      <c r="A372" s="89" t="s">
        <v>151</v>
      </c>
      <c r="B372" s="100">
        <v>9009171500</v>
      </c>
      <c r="C372" s="89" t="s">
        <v>50</v>
      </c>
      <c r="D372" s="45">
        <v>33540.9493</v>
      </c>
      <c r="E372" s="45">
        <v>9290.08</v>
      </c>
      <c r="F372" s="76">
        <f>Table323[[#This Row],[Single Family]]+Table323[[#This Row],[2-4 Units]]+Table323[[#This Row],[&gt;4 Units]]</f>
        <v>7</v>
      </c>
      <c r="G372" s="86">
        <v>7</v>
      </c>
      <c r="H372" s="86">
        <v>0</v>
      </c>
      <c r="I372" s="86">
        <v>0</v>
      </c>
      <c r="J372" s="87">
        <v>2337.67</v>
      </c>
      <c r="K372" s="46">
        <f t="shared" si="6"/>
        <v>5</v>
      </c>
      <c r="L372" s="86">
        <v>3</v>
      </c>
      <c r="M372" s="86">
        <v>2</v>
      </c>
      <c r="N372" s="86">
        <v>0</v>
      </c>
      <c r="O372" s="87">
        <v>6386.96</v>
      </c>
      <c r="P372" s="27"/>
    </row>
    <row r="373" spans="1:16" x14ac:dyDescent="0.35">
      <c r="A373" s="89" t="s">
        <v>151</v>
      </c>
      <c r="B373" s="100">
        <v>9009171600</v>
      </c>
      <c r="C373" s="89" t="s">
        <v>50</v>
      </c>
      <c r="D373" s="45">
        <v>55815.098709999998</v>
      </c>
      <c r="E373" s="45">
        <v>92905.18</v>
      </c>
      <c r="F373" s="76">
        <f>Table323[[#This Row],[Single Family]]+Table323[[#This Row],[2-4 Units]]+Table323[[#This Row],[&gt;4 Units]]</f>
        <v>131</v>
      </c>
      <c r="G373" s="86">
        <v>122</v>
      </c>
      <c r="H373" s="86">
        <v>9</v>
      </c>
      <c r="I373" s="86">
        <v>0</v>
      </c>
      <c r="J373" s="87">
        <v>124140.07</v>
      </c>
      <c r="K373" s="46">
        <f t="shared" si="6"/>
        <v>87</v>
      </c>
      <c r="L373" s="86">
        <v>41</v>
      </c>
      <c r="M373" s="86">
        <v>17</v>
      </c>
      <c r="N373" s="86">
        <v>29</v>
      </c>
      <c r="O373" s="87">
        <v>291431.19</v>
      </c>
      <c r="P373" s="27"/>
    </row>
    <row r="374" spans="1:16" x14ac:dyDescent="0.35">
      <c r="A374" s="89" t="s">
        <v>151</v>
      </c>
      <c r="B374" s="100">
        <v>9009171700</v>
      </c>
      <c r="C374" s="89" t="s">
        <v>50</v>
      </c>
      <c r="D374" s="45">
        <v>51641.200309999993</v>
      </c>
      <c r="E374" s="45">
        <v>100809.48</v>
      </c>
      <c r="F374" s="76">
        <f>Table323[[#This Row],[Single Family]]+Table323[[#This Row],[2-4 Units]]+Table323[[#This Row],[&gt;4 Units]]</f>
        <v>40</v>
      </c>
      <c r="G374" s="86">
        <v>40</v>
      </c>
      <c r="H374" s="86">
        <v>0</v>
      </c>
      <c r="I374" s="86">
        <v>0</v>
      </c>
      <c r="J374" s="87">
        <v>50443.61</v>
      </c>
      <c r="K374" s="46">
        <f t="shared" si="6"/>
        <v>73</v>
      </c>
      <c r="L374" s="86">
        <v>9</v>
      </c>
      <c r="M374" s="86">
        <v>0</v>
      </c>
      <c r="N374" s="86">
        <v>64</v>
      </c>
      <c r="O374" s="87">
        <v>41227.019999999997</v>
      </c>
      <c r="P374" s="27"/>
    </row>
    <row r="375" spans="1:16" x14ac:dyDescent="0.35">
      <c r="A375" s="89" t="s">
        <v>151</v>
      </c>
      <c r="B375" s="100">
        <v>9009175400</v>
      </c>
      <c r="C375" s="89" t="s">
        <v>50</v>
      </c>
      <c r="D375" s="45">
        <v>0.64659999999999995</v>
      </c>
      <c r="E375" s="45">
        <v>0</v>
      </c>
      <c r="F375" s="76">
        <f>Table323[[#This Row],[Single Family]]+Table323[[#This Row],[2-4 Units]]+Table323[[#This Row],[&gt;4 Units]]</f>
        <v>0</v>
      </c>
      <c r="G375" s="86">
        <v>0</v>
      </c>
      <c r="H375" s="86">
        <v>0</v>
      </c>
      <c r="I375" s="86">
        <v>0</v>
      </c>
      <c r="J375" s="87">
        <v>0</v>
      </c>
      <c r="K375" s="46">
        <f t="shared" si="6"/>
        <v>0</v>
      </c>
      <c r="L375" s="86">
        <v>0</v>
      </c>
      <c r="M375" s="86">
        <v>0</v>
      </c>
      <c r="N375" s="86">
        <v>0</v>
      </c>
      <c r="O375" s="87">
        <v>0</v>
      </c>
      <c r="P375" s="27"/>
    </row>
    <row r="376" spans="1:16" x14ac:dyDescent="0.35">
      <c r="A376" s="89" t="s">
        <v>151</v>
      </c>
      <c r="B376" s="100">
        <v>9009175700</v>
      </c>
      <c r="C376" s="89" t="s">
        <v>50</v>
      </c>
      <c r="D376" s="45">
        <v>212.77379999999999</v>
      </c>
      <c r="E376" s="45">
        <v>0</v>
      </c>
      <c r="F376" s="76">
        <f>Table323[[#This Row],[Single Family]]+Table323[[#This Row],[2-4 Units]]+Table323[[#This Row],[&gt;4 Units]]</f>
        <v>0</v>
      </c>
      <c r="G376" s="86">
        <v>0</v>
      </c>
      <c r="H376" s="86">
        <v>0</v>
      </c>
      <c r="I376" s="86">
        <v>0</v>
      </c>
      <c r="J376" s="87">
        <v>0</v>
      </c>
      <c r="K376" s="46">
        <f t="shared" si="6"/>
        <v>0</v>
      </c>
      <c r="L376" s="86">
        <v>0</v>
      </c>
      <c r="M376" s="86">
        <v>0</v>
      </c>
      <c r="N376" s="86">
        <v>0</v>
      </c>
      <c r="O376" s="87">
        <v>0</v>
      </c>
      <c r="P376" s="27"/>
    </row>
    <row r="377" spans="1:16" x14ac:dyDescent="0.35">
      <c r="A377" s="89" t="s">
        <v>151</v>
      </c>
      <c r="B377" s="100">
        <v>9009343101</v>
      </c>
      <c r="C377" s="89" t="s">
        <v>50</v>
      </c>
      <c r="D377" s="45">
        <v>-5.8936000000000002</v>
      </c>
      <c r="E377" s="45">
        <v>0</v>
      </c>
      <c r="F377" s="76">
        <f>Table323[[#This Row],[Single Family]]+Table323[[#This Row],[2-4 Units]]+Table323[[#This Row],[&gt;4 Units]]</f>
        <v>0</v>
      </c>
      <c r="G377" s="86">
        <v>0</v>
      </c>
      <c r="H377" s="86">
        <v>0</v>
      </c>
      <c r="I377" s="86">
        <v>0</v>
      </c>
      <c r="J377" s="87">
        <v>0</v>
      </c>
      <c r="K377" s="46">
        <f t="shared" si="6"/>
        <v>0</v>
      </c>
      <c r="L377" s="86">
        <v>0</v>
      </c>
      <c r="M377" s="86">
        <v>0</v>
      </c>
      <c r="N377" s="86">
        <v>0</v>
      </c>
      <c r="O377" s="87">
        <v>0</v>
      </c>
      <c r="P377" s="27"/>
    </row>
    <row r="378" spans="1:16" x14ac:dyDescent="0.35">
      <c r="A378" s="89" t="s">
        <v>151</v>
      </c>
      <c r="B378" s="100">
        <v>9009343102</v>
      </c>
      <c r="C378" s="89" t="s">
        <v>50</v>
      </c>
      <c r="D378" s="45">
        <v>189.33189999999999</v>
      </c>
      <c r="E378" s="45">
        <v>0</v>
      </c>
      <c r="F378" s="76">
        <f>Table323[[#This Row],[Single Family]]+Table323[[#This Row],[2-4 Units]]+Table323[[#This Row],[&gt;4 Units]]</f>
        <v>0</v>
      </c>
      <c r="G378" s="86">
        <v>0</v>
      </c>
      <c r="H378" s="86">
        <v>0</v>
      </c>
      <c r="I378" s="86">
        <v>0</v>
      </c>
      <c r="J378" s="87">
        <v>0</v>
      </c>
      <c r="K378" s="46">
        <f t="shared" si="6"/>
        <v>0</v>
      </c>
      <c r="L378" s="86">
        <v>0</v>
      </c>
      <c r="M378" s="86">
        <v>0</v>
      </c>
      <c r="N378" s="86">
        <v>0</v>
      </c>
      <c r="O378" s="87">
        <v>0</v>
      </c>
      <c r="P378" s="27"/>
    </row>
    <row r="379" spans="1:16" x14ac:dyDescent="0.35">
      <c r="A379" s="89" t="s">
        <v>152</v>
      </c>
      <c r="B379" s="100">
        <v>9009344100</v>
      </c>
      <c r="C379" s="89" t="s">
        <v>50</v>
      </c>
      <c r="D379" s="45">
        <v>115172.98666</v>
      </c>
      <c r="E379" s="45">
        <v>271436.65000000002</v>
      </c>
      <c r="F379" s="76">
        <f>Table323[[#This Row],[Single Family]]+Table323[[#This Row],[2-4 Units]]+Table323[[#This Row],[&gt;4 Units]]</f>
        <v>42</v>
      </c>
      <c r="G379" s="86">
        <v>42</v>
      </c>
      <c r="H379" s="86">
        <v>0</v>
      </c>
      <c r="I379" s="86">
        <v>0</v>
      </c>
      <c r="J379" s="87">
        <v>135018.53</v>
      </c>
      <c r="K379" s="46">
        <f t="shared" si="6"/>
        <v>5</v>
      </c>
      <c r="L379" s="86">
        <v>5</v>
      </c>
      <c r="M379" s="86">
        <v>0</v>
      </c>
      <c r="N379" s="86">
        <v>0</v>
      </c>
      <c r="O379" s="87">
        <v>91583.47</v>
      </c>
      <c r="P379" s="27"/>
    </row>
    <row r="380" spans="1:16" x14ac:dyDescent="0.35">
      <c r="A380" s="89" t="s">
        <v>152</v>
      </c>
      <c r="B380" s="100">
        <v>9009344200</v>
      </c>
      <c r="C380" s="89" t="s">
        <v>50</v>
      </c>
      <c r="D380" s="45">
        <v>52728.097809999999</v>
      </c>
      <c r="E380" s="45">
        <v>40925.24</v>
      </c>
      <c r="F380" s="76">
        <f>Table323[[#This Row],[Single Family]]+Table323[[#This Row],[2-4 Units]]+Table323[[#This Row],[&gt;4 Units]]</f>
        <v>13</v>
      </c>
      <c r="G380" s="86">
        <v>13</v>
      </c>
      <c r="H380" s="86">
        <v>0</v>
      </c>
      <c r="I380" s="86">
        <v>0</v>
      </c>
      <c r="J380" s="87">
        <v>17208.84</v>
      </c>
      <c r="K380" s="46">
        <f t="shared" si="6"/>
        <v>1</v>
      </c>
      <c r="L380" s="86">
        <v>1</v>
      </c>
      <c r="M380" s="86">
        <v>0</v>
      </c>
      <c r="N380" s="86">
        <v>0</v>
      </c>
      <c r="O380" s="87">
        <v>14600</v>
      </c>
      <c r="P380" s="27" t="s">
        <v>200</v>
      </c>
    </row>
    <row r="381" spans="1:16" x14ac:dyDescent="0.35">
      <c r="A381" s="89" t="s">
        <v>152</v>
      </c>
      <c r="B381" s="100">
        <v>9009345400</v>
      </c>
      <c r="C381" s="89" t="s">
        <v>50</v>
      </c>
      <c r="D381" s="45">
        <v>422.95589999999999</v>
      </c>
      <c r="E381" s="45">
        <v>0</v>
      </c>
      <c r="F381" s="76">
        <f>Table323[[#This Row],[Single Family]]+Table323[[#This Row],[2-4 Units]]+Table323[[#This Row],[&gt;4 Units]]</f>
        <v>0</v>
      </c>
      <c r="G381" s="86">
        <v>0</v>
      </c>
      <c r="H381" s="86">
        <v>0</v>
      </c>
      <c r="I381" s="86">
        <v>0</v>
      </c>
      <c r="J381" s="87">
        <v>0</v>
      </c>
      <c r="K381" s="46">
        <f t="shared" si="6"/>
        <v>0</v>
      </c>
      <c r="L381" s="86">
        <v>0</v>
      </c>
      <c r="M381" s="86">
        <v>0</v>
      </c>
      <c r="N381" s="86">
        <v>0</v>
      </c>
      <c r="O381" s="87">
        <v>0</v>
      </c>
      <c r="P381" s="27"/>
    </row>
    <row r="382" spans="1:16" x14ac:dyDescent="0.35">
      <c r="A382" s="89" t="s">
        <v>153</v>
      </c>
      <c r="B382" s="100">
        <v>9007580100</v>
      </c>
      <c r="C382" s="89" t="s">
        <v>50</v>
      </c>
      <c r="D382" s="45">
        <v>88839.144310000003</v>
      </c>
      <c r="E382" s="45">
        <v>157639.94</v>
      </c>
      <c r="F382" s="76">
        <f>Table323[[#This Row],[Single Family]]+Table323[[#This Row],[2-4 Units]]+Table323[[#This Row],[&gt;4 Units]]</f>
        <v>46</v>
      </c>
      <c r="G382" s="86">
        <v>44</v>
      </c>
      <c r="H382" s="86">
        <v>2</v>
      </c>
      <c r="I382" s="86">
        <v>0</v>
      </c>
      <c r="J382" s="87">
        <v>96954.7</v>
      </c>
      <c r="K382" s="46">
        <f t="shared" si="6"/>
        <v>1</v>
      </c>
      <c r="L382" s="86">
        <v>1</v>
      </c>
      <c r="M382" s="86">
        <v>0</v>
      </c>
      <c r="N382" s="86">
        <v>0</v>
      </c>
      <c r="O382" s="87">
        <v>7661.9</v>
      </c>
      <c r="P382" s="27"/>
    </row>
    <row r="383" spans="1:16" x14ac:dyDescent="0.35">
      <c r="A383" s="89" t="s">
        <v>153</v>
      </c>
      <c r="B383" s="100">
        <v>9007585100</v>
      </c>
      <c r="C383" s="89" t="s">
        <v>50</v>
      </c>
      <c r="D383" s="45">
        <v>218.4819</v>
      </c>
      <c r="E383" s="45">
        <v>0</v>
      </c>
      <c r="F383" s="76">
        <f>Table323[[#This Row],[Single Family]]+Table323[[#This Row],[2-4 Units]]+Table323[[#This Row],[&gt;4 Units]]</f>
        <v>0</v>
      </c>
      <c r="G383" s="86">
        <v>0</v>
      </c>
      <c r="H383" s="86">
        <v>0</v>
      </c>
      <c r="I383" s="86">
        <v>0</v>
      </c>
      <c r="J383" s="87">
        <v>0</v>
      </c>
      <c r="K383" s="46">
        <f t="shared" si="6"/>
        <v>0</v>
      </c>
      <c r="L383" s="86">
        <v>0</v>
      </c>
      <c r="M383" s="86">
        <v>0</v>
      </c>
      <c r="N383" s="86">
        <v>0</v>
      </c>
      <c r="O383" s="87">
        <v>0</v>
      </c>
      <c r="P383" s="27"/>
    </row>
    <row r="384" spans="1:16" x14ac:dyDescent="0.35">
      <c r="A384" s="89" t="s">
        <v>154</v>
      </c>
      <c r="B384" s="100">
        <v>9007541100</v>
      </c>
      <c r="C384" s="89" t="s">
        <v>50</v>
      </c>
      <c r="D384" s="45">
        <v>24903.417399999998</v>
      </c>
      <c r="E384" s="45">
        <v>111692.29</v>
      </c>
      <c r="F384" s="76">
        <f>Table323[[#This Row],[Single Family]]+Table323[[#This Row],[2-4 Units]]+Table323[[#This Row],[&gt;4 Units]]</f>
        <v>8</v>
      </c>
      <c r="G384" s="86">
        <v>8</v>
      </c>
      <c r="H384" s="86">
        <v>0</v>
      </c>
      <c r="I384" s="86">
        <v>0</v>
      </c>
      <c r="J384" s="87">
        <v>5547.62</v>
      </c>
      <c r="K384" s="46">
        <f t="shared" si="6"/>
        <v>13</v>
      </c>
      <c r="L384" s="86">
        <v>4</v>
      </c>
      <c r="M384" s="86">
        <v>9</v>
      </c>
      <c r="N384" s="86">
        <v>0</v>
      </c>
      <c r="O384" s="87">
        <v>5915.72</v>
      </c>
      <c r="P384" s="27"/>
    </row>
    <row r="385" spans="1:16" x14ac:dyDescent="0.35">
      <c r="A385" s="89" t="s">
        <v>154</v>
      </c>
      <c r="B385" s="100">
        <v>9007541200</v>
      </c>
      <c r="C385" s="89" t="s">
        <v>50</v>
      </c>
      <c r="D385" s="45">
        <v>269801.2329</v>
      </c>
      <c r="E385" s="45">
        <v>333777.63</v>
      </c>
      <c r="F385" s="76">
        <f>Table323[[#This Row],[Single Family]]+Table323[[#This Row],[2-4 Units]]+Table323[[#This Row],[&gt;4 Units]]</f>
        <v>120</v>
      </c>
      <c r="G385" s="86">
        <v>118</v>
      </c>
      <c r="H385" s="86">
        <v>2</v>
      </c>
      <c r="I385" s="86">
        <v>0</v>
      </c>
      <c r="J385" s="87">
        <v>168020.08</v>
      </c>
      <c r="K385" s="46">
        <f t="shared" si="6"/>
        <v>371</v>
      </c>
      <c r="L385" s="86">
        <v>36</v>
      </c>
      <c r="M385" s="86">
        <v>11</v>
      </c>
      <c r="N385" s="86">
        <v>324</v>
      </c>
      <c r="O385" s="87">
        <v>126716.61</v>
      </c>
      <c r="P385" s="27"/>
    </row>
    <row r="386" spans="1:16" x14ac:dyDescent="0.35">
      <c r="A386" s="89" t="s">
        <v>154</v>
      </c>
      <c r="B386" s="100">
        <v>9007541300</v>
      </c>
      <c r="C386" s="89" t="s">
        <v>50</v>
      </c>
      <c r="D386" s="45">
        <v>96403.194600000003</v>
      </c>
      <c r="E386" s="45">
        <v>48969.08</v>
      </c>
      <c r="F386" s="76">
        <f>Table323[[#This Row],[Single Family]]+Table323[[#This Row],[2-4 Units]]+Table323[[#This Row],[&gt;4 Units]]</f>
        <v>18</v>
      </c>
      <c r="G386" s="86">
        <v>18</v>
      </c>
      <c r="H386" s="86">
        <v>0</v>
      </c>
      <c r="I386" s="86">
        <v>0</v>
      </c>
      <c r="J386" s="87">
        <v>38520.910000000003</v>
      </c>
      <c r="K386" s="46">
        <f t="shared" si="6"/>
        <v>12</v>
      </c>
      <c r="L386" s="86">
        <v>10</v>
      </c>
      <c r="M386" s="86">
        <v>2</v>
      </c>
      <c r="N386" s="86">
        <v>0</v>
      </c>
      <c r="O386" s="87">
        <v>8159.12</v>
      </c>
      <c r="P386" s="27"/>
    </row>
    <row r="387" spans="1:16" x14ac:dyDescent="0.35">
      <c r="A387" s="89" t="s">
        <v>154</v>
      </c>
      <c r="B387" s="100">
        <v>9007541401</v>
      </c>
      <c r="C387" s="89" t="s">
        <v>50</v>
      </c>
      <c r="D387" s="45">
        <v>47754.931850000001</v>
      </c>
      <c r="E387" s="45">
        <v>41860.81</v>
      </c>
      <c r="F387" s="76">
        <f>Table323[[#This Row],[Single Family]]+Table323[[#This Row],[2-4 Units]]+Table323[[#This Row],[&gt;4 Units]]</f>
        <v>16</v>
      </c>
      <c r="G387" s="86">
        <v>16</v>
      </c>
      <c r="H387" s="86">
        <v>0</v>
      </c>
      <c r="I387" s="86">
        <v>0</v>
      </c>
      <c r="J387" s="87">
        <v>20739</v>
      </c>
      <c r="K387" s="46">
        <f t="shared" ref="K387:K450" si="7">L387+M387+N387</f>
        <v>1</v>
      </c>
      <c r="L387" s="86">
        <v>1</v>
      </c>
      <c r="M387" s="86">
        <v>0</v>
      </c>
      <c r="N387" s="86">
        <v>0</v>
      </c>
      <c r="O387" s="87">
        <v>7281.16</v>
      </c>
      <c r="P387" s="27"/>
    </row>
    <row r="388" spans="1:16" x14ac:dyDescent="0.35">
      <c r="A388" s="89" t="s">
        <v>154</v>
      </c>
      <c r="B388" s="100">
        <v>9007541402</v>
      </c>
      <c r="C388" s="89" t="s">
        <v>50</v>
      </c>
      <c r="D388" s="45">
        <v>84375.865909999993</v>
      </c>
      <c r="E388" s="45">
        <v>105402.83</v>
      </c>
      <c r="F388" s="76">
        <f>Table323[[#This Row],[Single Family]]+Table323[[#This Row],[2-4 Units]]+Table323[[#This Row],[&gt;4 Units]]</f>
        <v>30</v>
      </c>
      <c r="G388" s="86">
        <v>30</v>
      </c>
      <c r="H388" s="86">
        <v>0</v>
      </c>
      <c r="I388" s="86">
        <v>0</v>
      </c>
      <c r="J388" s="87">
        <v>49824.89</v>
      </c>
      <c r="K388" s="46">
        <f t="shared" si="7"/>
        <v>101</v>
      </c>
      <c r="L388" s="86">
        <v>4</v>
      </c>
      <c r="M388" s="86">
        <v>1</v>
      </c>
      <c r="N388" s="86">
        <v>96</v>
      </c>
      <c r="O388" s="87">
        <v>44151.71</v>
      </c>
      <c r="P388" s="27"/>
    </row>
    <row r="389" spans="1:16" x14ac:dyDescent="0.35">
      <c r="A389" s="89" t="s">
        <v>154</v>
      </c>
      <c r="B389" s="100">
        <v>9007541500</v>
      </c>
      <c r="C389" s="89" t="s">
        <v>50</v>
      </c>
      <c r="D389" s="45">
        <v>15558.669400000001</v>
      </c>
      <c r="E389" s="45">
        <v>8077.17</v>
      </c>
      <c r="F389" s="76">
        <f>Table323[[#This Row],[Single Family]]+Table323[[#This Row],[2-4 Units]]+Table323[[#This Row],[&gt;4 Units]]</f>
        <v>8</v>
      </c>
      <c r="G389" s="86">
        <v>8</v>
      </c>
      <c r="H389" s="86">
        <v>0</v>
      </c>
      <c r="I389" s="86">
        <v>0</v>
      </c>
      <c r="J389" s="87">
        <v>6300.93</v>
      </c>
      <c r="K389" s="46">
        <f t="shared" si="7"/>
        <v>2</v>
      </c>
      <c r="L389" s="86">
        <v>0</v>
      </c>
      <c r="M389" s="86">
        <v>2</v>
      </c>
      <c r="N389" s="86">
        <v>0</v>
      </c>
      <c r="O389" s="87">
        <v>460.74</v>
      </c>
      <c r="P389" s="27"/>
    </row>
    <row r="390" spans="1:16" x14ac:dyDescent="0.35">
      <c r="A390" s="89" t="s">
        <v>154</v>
      </c>
      <c r="B390" s="100">
        <v>9007541600</v>
      </c>
      <c r="C390" s="89" t="s">
        <v>50</v>
      </c>
      <c r="D390" s="45">
        <v>14100.481989999998</v>
      </c>
      <c r="E390" s="45">
        <v>12345.59</v>
      </c>
      <c r="F390" s="76">
        <f>Table323[[#This Row],[Single Family]]+Table323[[#This Row],[2-4 Units]]+Table323[[#This Row],[&gt;4 Units]]</f>
        <v>0</v>
      </c>
      <c r="G390" s="86">
        <v>0</v>
      </c>
      <c r="H390" s="86">
        <v>0</v>
      </c>
      <c r="I390" s="86">
        <v>0</v>
      </c>
      <c r="J390" s="87">
        <v>0</v>
      </c>
      <c r="K390" s="46">
        <f t="shared" si="7"/>
        <v>4</v>
      </c>
      <c r="L390" s="86">
        <v>1</v>
      </c>
      <c r="M390" s="86">
        <v>3</v>
      </c>
      <c r="N390" s="86">
        <v>0</v>
      </c>
      <c r="O390" s="87">
        <v>10445.59</v>
      </c>
      <c r="P390" s="27"/>
    </row>
    <row r="391" spans="1:16" x14ac:dyDescent="0.35">
      <c r="A391" s="89" t="s">
        <v>154</v>
      </c>
      <c r="B391" s="100">
        <v>9007541700</v>
      </c>
      <c r="C391" s="89" t="s">
        <v>50</v>
      </c>
      <c r="D391" s="45">
        <v>28478.145499999999</v>
      </c>
      <c r="E391" s="45">
        <v>18754.009999999998</v>
      </c>
      <c r="F391" s="76">
        <f>Table323[[#This Row],[Single Family]]+Table323[[#This Row],[2-4 Units]]+Table323[[#This Row],[&gt;4 Units]]</f>
        <v>7</v>
      </c>
      <c r="G391" s="86">
        <v>6</v>
      </c>
      <c r="H391" s="86">
        <v>1</v>
      </c>
      <c r="I391" s="86">
        <v>0</v>
      </c>
      <c r="J391" s="87">
        <v>5033.37</v>
      </c>
      <c r="K391" s="46">
        <f t="shared" si="7"/>
        <v>3</v>
      </c>
      <c r="L391" s="86">
        <v>2</v>
      </c>
      <c r="M391" s="86">
        <v>1</v>
      </c>
      <c r="N391" s="86">
        <v>0</v>
      </c>
      <c r="O391" s="87">
        <v>13195.64</v>
      </c>
      <c r="P391" s="27"/>
    </row>
    <row r="392" spans="1:16" x14ac:dyDescent="0.35">
      <c r="A392" s="89" t="s">
        <v>154</v>
      </c>
      <c r="B392" s="100">
        <v>9007542000</v>
      </c>
      <c r="C392" s="89" t="s">
        <v>50</v>
      </c>
      <c r="D392" s="45">
        <v>51781.887220000004</v>
      </c>
      <c r="E392" s="45">
        <v>120680.55</v>
      </c>
      <c r="F392" s="76">
        <f>Table323[[#This Row],[Single Family]]+Table323[[#This Row],[2-4 Units]]+Table323[[#This Row],[&gt;4 Units]]</f>
        <v>34</v>
      </c>
      <c r="G392" s="86">
        <v>34</v>
      </c>
      <c r="H392" s="86">
        <v>0</v>
      </c>
      <c r="I392" s="86">
        <v>0</v>
      </c>
      <c r="J392" s="87">
        <v>48319.360000000001</v>
      </c>
      <c r="K392" s="76">
        <f t="shared" si="7"/>
        <v>13</v>
      </c>
      <c r="L392" s="86">
        <v>9</v>
      </c>
      <c r="M392" s="86">
        <v>4</v>
      </c>
      <c r="N392" s="86">
        <v>0</v>
      </c>
      <c r="O392" s="87">
        <v>49061.89</v>
      </c>
      <c r="P392" s="27"/>
    </row>
    <row r="393" spans="1:16" x14ac:dyDescent="0.35">
      <c r="A393" s="89" t="s">
        <v>154</v>
      </c>
      <c r="B393" s="100">
        <v>9007542100</v>
      </c>
      <c r="C393" s="89" t="s">
        <v>50</v>
      </c>
      <c r="D393" s="45">
        <v>43567.118300000002</v>
      </c>
      <c r="E393" s="45">
        <v>50096.08</v>
      </c>
      <c r="F393" s="76">
        <f>Table323[[#This Row],[Single Family]]+Table323[[#This Row],[2-4 Units]]+Table323[[#This Row],[&gt;4 Units]]</f>
        <v>24</v>
      </c>
      <c r="G393" s="86">
        <v>24</v>
      </c>
      <c r="H393" s="86">
        <v>0</v>
      </c>
      <c r="I393" s="86">
        <v>0</v>
      </c>
      <c r="J393" s="87">
        <v>33318.57</v>
      </c>
      <c r="K393" s="46">
        <f t="shared" si="7"/>
        <v>18</v>
      </c>
      <c r="L393" s="86">
        <v>2</v>
      </c>
      <c r="M393" s="86">
        <v>0</v>
      </c>
      <c r="N393" s="86">
        <v>16</v>
      </c>
      <c r="O393" s="87">
        <v>11443.26</v>
      </c>
      <c r="P393" s="27"/>
    </row>
    <row r="394" spans="1:16" x14ac:dyDescent="0.35">
      <c r="A394" s="89" t="s">
        <v>154</v>
      </c>
      <c r="B394" s="100">
        <v>9007542200</v>
      </c>
      <c r="C394" s="89" t="s">
        <v>50</v>
      </c>
      <c r="D394" s="45">
        <v>32437.5635</v>
      </c>
      <c r="E394" s="45">
        <v>24697.07</v>
      </c>
      <c r="F394" s="76">
        <f>Table323[[#This Row],[Single Family]]+Table323[[#This Row],[2-4 Units]]+Table323[[#This Row],[&gt;4 Units]]</f>
        <v>12</v>
      </c>
      <c r="G394" s="86">
        <v>11</v>
      </c>
      <c r="H394" s="86">
        <v>1</v>
      </c>
      <c r="I394" s="86">
        <v>0</v>
      </c>
      <c r="J394" s="87">
        <v>17496.21</v>
      </c>
      <c r="K394" s="46">
        <f t="shared" si="7"/>
        <v>2</v>
      </c>
      <c r="L394" s="86">
        <v>2</v>
      </c>
      <c r="M394" s="86">
        <v>0</v>
      </c>
      <c r="N394" s="86">
        <v>0</v>
      </c>
      <c r="O394" s="87">
        <v>2975.51</v>
      </c>
      <c r="P394" s="27"/>
    </row>
    <row r="395" spans="1:16" x14ac:dyDescent="0.35">
      <c r="A395" s="89" t="s">
        <v>154</v>
      </c>
      <c r="B395" s="100">
        <v>9007580100</v>
      </c>
      <c r="C395" s="89" t="s">
        <v>50</v>
      </c>
      <c r="D395" s="45">
        <v>96.131399999999999</v>
      </c>
      <c r="E395" s="45">
        <v>0</v>
      </c>
      <c r="F395" s="76">
        <f>Table323[[#This Row],[Single Family]]+Table323[[#This Row],[2-4 Units]]+Table323[[#This Row],[&gt;4 Units]]</f>
        <v>0</v>
      </c>
      <c r="G395" s="86">
        <v>0</v>
      </c>
      <c r="H395" s="86">
        <v>0</v>
      </c>
      <c r="I395" s="86">
        <v>0</v>
      </c>
      <c r="J395" s="87">
        <v>0</v>
      </c>
      <c r="K395" s="46">
        <f t="shared" si="7"/>
        <v>0</v>
      </c>
      <c r="L395" s="86">
        <v>0</v>
      </c>
      <c r="M395" s="86">
        <v>0</v>
      </c>
      <c r="N395" s="86">
        <v>0</v>
      </c>
      <c r="O395" s="87">
        <v>0</v>
      </c>
      <c r="P395" s="27"/>
    </row>
    <row r="396" spans="1:16" x14ac:dyDescent="0.35">
      <c r="A396" s="89" t="s">
        <v>154</v>
      </c>
      <c r="B396" s="100">
        <v>9007680200</v>
      </c>
      <c r="C396" s="89" t="s">
        <v>50</v>
      </c>
      <c r="D396" s="45">
        <v>78748.391099999993</v>
      </c>
      <c r="E396" s="45">
        <v>137827.95000000001</v>
      </c>
      <c r="F396" s="76">
        <f>Table323[[#This Row],[Single Family]]+Table323[[#This Row],[2-4 Units]]+Table323[[#This Row],[&gt;4 Units]]</f>
        <v>35</v>
      </c>
      <c r="G396" s="86">
        <v>33</v>
      </c>
      <c r="H396" s="86">
        <v>2</v>
      </c>
      <c r="I396" s="86">
        <v>0</v>
      </c>
      <c r="J396" s="87">
        <v>75897.84</v>
      </c>
      <c r="K396" s="46">
        <f t="shared" si="7"/>
        <v>3</v>
      </c>
      <c r="L396" s="86">
        <v>3</v>
      </c>
      <c r="M396" s="86">
        <v>0</v>
      </c>
      <c r="N396" s="86">
        <v>0</v>
      </c>
      <c r="O396" s="87">
        <v>27316.06</v>
      </c>
      <c r="P396" s="27"/>
    </row>
    <row r="397" spans="1:16" x14ac:dyDescent="0.35">
      <c r="A397" s="89" t="s">
        <v>155</v>
      </c>
      <c r="B397" s="100">
        <v>9001100100</v>
      </c>
      <c r="C397" s="89" t="s">
        <v>50</v>
      </c>
      <c r="D397" s="45">
        <v>76524.887929999997</v>
      </c>
      <c r="E397" s="45">
        <v>157498.91999999998</v>
      </c>
      <c r="F397" s="76">
        <f>Table323[[#This Row],[Single Family]]+Table323[[#This Row],[2-4 Units]]+Table323[[#This Row],[&gt;4 Units]]</f>
        <v>75</v>
      </c>
      <c r="G397" s="86">
        <v>75</v>
      </c>
      <c r="H397" s="86">
        <v>0</v>
      </c>
      <c r="I397" s="86">
        <v>0</v>
      </c>
      <c r="J397" s="87">
        <v>136652.39000000001</v>
      </c>
      <c r="K397" s="46">
        <f t="shared" si="7"/>
        <v>5</v>
      </c>
      <c r="L397" s="86">
        <v>5</v>
      </c>
      <c r="M397" s="86">
        <v>0</v>
      </c>
      <c r="N397" s="86">
        <v>0</v>
      </c>
      <c r="O397" s="87">
        <v>88315.13</v>
      </c>
      <c r="P397" s="27"/>
    </row>
    <row r="398" spans="1:16" x14ac:dyDescent="0.35">
      <c r="A398" s="89" t="s">
        <v>155</v>
      </c>
      <c r="B398" s="100">
        <v>9001100200</v>
      </c>
      <c r="C398" s="89" t="s">
        <v>50</v>
      </c>
      <c r="D398" s="45">
        <v>93263.247759999998</v>
      </c>
      <c r="E398" s="45">
        <v>146835.37</v>
      </c>
      <c r="F398" s="76">
        <f>Table323[[#This Row],[Single Family]]+Table323[[#This Row],[2-4 Units]]+Table323[[#This Row],[&gt;4 Units]]</f>
        <v>41</v>
      </c>
      <c r="G398" s="86">
        <v>41</v>
      </c>
      <c r="H398" s="86">
        <v>0</v>
      </c>
      <c r="I398" s="86">
        <v>0</v>
      </c>
      <c r="J398" s="87">
        <v>85476.93</v>
      </c>
      <c r="K398" s="46">
        <f t="shared" si="7"/>
        <v>4</v>
      </c>
      <c r="L398" s="86">
        <v>4</v>
      </c>
      <c r="M398" s="86">
        <v>0</v>
      </c>
      <c r="N398" s="86">
        <v>0</v>
      </c>
      <c r="O398" s="87">
        <v>57024.2</v>
      </c>
      <c r="P398" s="27"/>
    </row>
    <row r="399" spans="1:16" x14ac:dyDescent="0.35">
      <c r="A399" s="89" t="s">
        <v>155</v>
      </c>
      <c r="B399" s="100">
        <v>9001100300</v>
      </c>
      <c r="C399" s="89" t="s">
        <v>50</v>
      </c>
      <c r="D399" s="45">
        <v>186124.40783999997</v>
      </c>
      <c r="E399" s="45">
        <v>277829.37</v>
      </c>
      <c r="F399" s="76">
        <f>Table323[[#This Row],[Single Family]]+Table323[[#This Row],[2-4 Units]]+Table323[[#This Row],[&gt;4 Units]]</f>
        <v>36</v>
      </c>
      <c r="G399" s="86">
        <v>36</v>
      </c>
      <c r="H399" s="86">
        <v>0</v>
      </c>
      <c r="I399" s="86">
        <v>0</v>
      </c>
      <c r="J399" s="87">
        <v>67102.37</v>
      </c>
      <c r="K399" s="46">
        <f t="shared" si="7"/>
        <v>8</v>
      </c>
      <c r="L399" s="86">
        <v>8</v>
      </c>
      <c r="M399" s="86">
        <v>0</v>
      </c>
      <c r="N399" s="86">
        <v>0</v>
      </c>
      <c r="O399" s="87">
        <v>53576.76</v>
      </c>
      <c r="P399" s="27"/>
    </row>
    <row r="400" spans="1:16" x14ac:dyDescent="0.35">
      <c r="A400" s="89" t="s">
        <v>155</v>
      </c>
      <c r="B400" s="100">
        <v>9001105200</v>
      </c>
      <c r="C400" s="89" t="s">
        <v>50</v>
      </c>
      <c r="D400" s="45">
        <v>316.70150000000001</v>
      </c>
      <c r="E400" s="45">
        <v>0</v>
      </c>
      <c r="F400" s="76">
        <f>Table323[[#This Row],[Single Family]]+Table323[[#This Row],[2-4 Units]]+Table323[[#This Row],[&gt;4 Units]]</f>
        <v>0</v>
      </c>
      <c r="G400" s="86">
        <v>0</v>
      </c>
      <c r="H400" s="86">
        <v>0</v>
      </c>
      <c r="I400" s="86">
        <v>0</v>
      </c>
      <c r="J400" s="87">
        <v>0</v>
      </c>
      <c r="K400" s="46">
        <f t="shared" si="7"/>
        <v>0</v>
      </c>
      <c r="L400" s="86">
        <v>0</v>
      </c>
      <c r="M400" s="86">
        <v>0</v>
      </c>
      <c r="N400" s="86">
        <v>0</v>
      </c>
      <c r="O400" s="87">
        <v>0</v>
      </c>
      <c r="P400" s="27"/>
    </row>
    <row r="401" spans="1:16" x14ac:dyDescent="0.35">
      <c r="A401" s="89" t="s">
        <v>155</v>
      </c>
      <c r="B401" s="100">
        <v>9001110500</v>
      </c>
      <c r="C401" s="89" t="s">
        <v>50</v>
      </c>
      <c r="D401" s="45">
        <v>517.13160000000005</v>
      </c>
      <c r="E401" s="45">
        <v>0</v>
      </c>
      <c r="F401" s="76">
        <f>Table323[[#This Row],[Single Family]]+Table323[[#This Row],[2-4 Units]]+Table323[[#This Row],[&gt;4 Units]]</f>
        <v>0</v>
      </c>
      <c r="G401" s="86">
        <v>0</v>
      </c>
      <c r="H401" s="86">
        <v>0</v>
      </c>
      <c r="I401" s="86">
        <v>0</v>
      </c>
      <c r="J401" s="87">
        <v>0</v>
      </c>
      <c r="K401" s="46">
        <f t="shared" si="7"/>
        <v>0</v>
      </c>
      <c r="L401" s="86">
        <v>0</v>
      </c>
      <c r="M401" s="86">
        <v>0</v>
      </c>
      <c r="N401" s="86">
        <v>0</v>
      </c>
      <c r="O401" s="87">
        <v>0</v>
      </c>
      <c r="P401" s="27"/>
    </row>
    <row r="402" spans="1:16" x14ac:dyDescent="0.35">
      <c r="A402" s="89" t="s">
        <v>155</v>
      </c>
      <c r="B402" s="100">
        <v>9001230400</v>
      </c>
      <c r="C402" s="89" t="s">
        <v>50</v>
      </c>
      <c r="D402" s="45">
        <v>659.53200000000004</v>
      </c>
      <c r="E402" s="45">
        <v>654.51</v>
      </c>
      <c r="F402" s="76">
        <f>Table323[[#This Row],[Single Family]]+Table323[[#This Row],[2-4 Units]]+Table323[[#This Row],[&gt;4 Units]]</f>
        <v>1</v>
      </c>
      <c r="G402" s="86">
        <v>1</v>
      </c>
      <c r="H402" s="86">
        <v>0</v>
      </c>
      <c r="I402" s="86">
        <v>0</v>
      </c>
      <c r="J402" s="87">
        <v>549.51</v>
      </c>
      <c r="K402" s="46">
        <f t="shared" si="7"/>
        <v>0</v>
      </c>
      <c r="L402" s="86">
        <v>0</v>
      </c>
      <c r="M402" s="86">
        <v>0</v>
      </c>
      <c r="N402" s="86">
        <v>0</v>
      </c>
      <c r="O402" s="87">
        <v>0</v>
      </c>
      <c r="P402" s="27"/>
    </row>
    <row r="403" spans="1:16" x14ac:dyDescent="0.35">
      <c r="A403" s="89" t="s">
        <v>156</v>
      </c>
      <c r="B403" s="100">
        <v>9011695201</v>
      </c>
      <c r="C403" s="89" t="s">
        <v>50</v>
      </c>
      <c r="D403" s="45">
        <v>306368.60251</v>
      </c>
      <c r="E403" s="45">
        <v>510976.46</v>
      </c>
      <c r="F403" s="76">
        <f>Table323[[#This Row],[Single Family]]+Table323[[#This Row],[2-4 Units]]+Table323[[#This Row],[&gt;4 Units]]</f>
        <v>129</v>
      </c>
      <c r="G403" s="86">
        <v>127</v>
      </c>
      <c r="H403" s="86">
        <v>2</v>
      </c>
      <c r="I403" s="86">
        <v>0</v>
      </c>
      <c r="J403" s="87">
        <v>182242.48</v>
      </c>
      <c r="K403" s="46">
        <f t="shared" si="7"/>
        <v>125</v>
      </c>
      <c r="L403" s="86">
        <v>24</v>
      </c>
      <c r="M403" s="86">
        <v>3</v>
      </c>
      <c r="N403" s="86">
        <v>98</v>
      </c>
      <c r="O403" s="87">
        <v>226864.66</v>
      </c>
      <c r="P403" s="27"/>
    </row>
    <row r="404" spans="1:16" x14ac:dyDescent="0.35">
      <c r="A404" s="89" t="s">
        <v>156</v>
      </c>
      <c r="B404" s="100">
        <v>9011695202</v>
      </c>
      <c r="C404" s="89" t="s">
        <v>50</v>
      </c>
      <c r="D404" s="45">
        <v>321.88490000000002</v>
      </c>
      <c r="E404" s="45">
        <v>0</v>
      </c>
      <c r="F404" s="76">
        <f>Table323[[#This Row],[Single Family]]+Table323[[#This Row],[2-4 Units]]+Table323[[#This Row],[&gt;4 Units]]</f>
        <v>0</v>
      </c>
      <c r="G404" s="86">
        <v>0</v>
      </c>
      <c r="H404" s="86">
        <v>0</v>
      </c>
      <c r="I404" s="86">
        <v>0</v>
      </c>
      <c r="J404" s="87">
        <v>0</v>
      </c>
      <c r="K404" s="46">
        <f t="shared" si="7"/>
        <v>0</v>
      </c>
      <c r="L404" s="86">
        <v>0</v>
      </c>
      <c r="M404" s="86">
        <v>0</v>
      </c>
      <c r="N404" s="86">
        <v>0</v>
      </c>
      <c r="O404" s="87">
        <v>0</v>
      </c>
      <c r="P404" s="27"/>
    </row>
    <row r="405" spans="1:16" x14ac:dyDescent="0.35">
      <c r="A405" s="89" t="s">
        <v>156</v>
      </c>
      <c r="B405" s="100">
        <v>9011870501</v>
      </c>
      <c r="C405" s="89" t="s">
        <v>50</v>
      </c>
      <c r="D405" s="45">
        <v>308.33280000000002</v>
      </c>
      <c r="E405" s="45">
        <v>0</v>
      </c>
      <c r="F405" s="76">
        <f>Table323[[#This Row],[Single Family]]+Table323[[#This Row],[2-4 Units]]+Table323[[#This Row],[&gt;4 Units]]</f>
        <v>0</v>
      </c>
      <c r="G405" s="86">
        <v>0</v>
      </c>
      <c r="H405" s="86">
        <v>0</v>
      </c>
      <c r="I405" s="86">
        <v>0</v>
      </c>
      <c r="J405" s="87">
        <v>0</v>
      </c>
      <c r="K405" s="76">
        <f t="shared" si="7"/>
        <v>0</v>
      </c>
      <c r="L405" s="86">
        <v>0</v>
      </c>
      <c r="M405" s="86">
        <v>0</v>
      </c>
      <c r="N405" s="86">
        <v>0</v>
      </c>
      <c r="O405" s="87">
        <v>0</v>
      </c>
      <c r="P405" s="27"/>
    </row>
    <row r="406" spans="1:16" x14ac:dyDescent="0.35">
      <c r="A406" s="89" t="s">
        <v>157</v>
      </c>
      <c r="B406" s="100">
        <v>9005300100</v>
      </c>
      <c r="C406" s="89" t="s">
        <v>50</v>
      </c>
      <c r="D406" s="45">
        <v>544.79759999999999</v>
      </c>
      <c r="E406" s="45">
        <v>18116.7</v>
      </c>
      <c r="F406" s="76">
        <f>Table323[[#This Row],[Single Family]]+Table323[[#This Row],[2-4 Units]]+Table323[[#This Row],[&gt;4 Units]]</f>
        <v>0</v>
      </c>
      <c r="G406" s="86">
        <v>0</v>
      </c>
      <c r="H406" s="86">
        <v>0</v>
      </c>
      <c r="I406" s="86">
        <v>0</v>
      </c>
      <c r="J406" s="87">
        <v>0</v>
      </c>
      <c r="K406" s="46">
        <f t="shared" si="7"/>
        <v>0</v>
      </c>
      <c r="L406" s="86">
        <v>0</v>
      </c>
      <c r="M406" s="86">
        <v>0</v>
      </c>
      <c r="N406" s="86">
        <v>0</v>
      </c>
      <c r="O406" s="87">
        <v>0</v>
      </c>
      <c r="P406" s="27"/>
    </row>
    <row r="407" spans="1:16" x14ac:dyDescent="0.35">
      <c r="A407" s="89" t="s">
        <v>157</v>
      </c>
      <c r="B407" s="100">
        <v>9005303100</v>
      </c>
      <c r="C407" s="89" t="s">
        <v>50</v>
      </c>
      <c r="D407" s="45">
        <v>56346.107300000003</v>
      </c>
      <c r="E407" s="45">
        <v>96154.86</v>
      </c>
      <c r="F407" s="76">
        <f>Table323[[#This Row],[Single Family]]+Table323[[#This Row],[2-4 Units]]+Table323[[#This Row],[&gt;4 Units]]</f>
        <v>23</v>
      </c>
      <c r="G407" s="86">
        <v>23</v>
      </c>
      <c r="H407" s="86">
        <v>0</v>
      </c>
      <c r="I407" s="86">
        <v>0</v>
      </c>
      <c r="J407" s="87">
        <v>45749.22</v>
      </c>
      <c r="K407" s="46">
        <f t="shared" si="7"/>
        <v>2</v>
      </c>
      <c r="L407" s="86">
        <v>2</v>
      </c>
      <c r="M407" s="86">
        <v>0</v>
      </c>
      <c r="N407" s="86">
        <v>0</v>
      </c>
      <c r="O407" s="87">
        <v>28279.46</v>
      </c>
      <c r="P407" s="27"/>
    </row>
    <row r="408" spans="1:16" x14ac:dyDescent="0.35">
      <c r="A408" s="89" t="s">
        <v>158</v>
      </c>
      <c r="B408" s="100">
        <v>9009344100</v>
      </c>
      <c r="C408" s="89" t="s">
        <v>50</v>
      </c>
      <c r="D408" s="45">
        <v>127.81480000000001</v>
      </c>
      <c r="E408" s="45">
        <v>58479.97</v>
      </c>
      <c r="F408" s="76">
        <f>Table323[[#This Row],[Single Family]]+Table323[[#This Row],[2-4 Units]]+Table323[[#This Row],[&gt;4 Units]]</f>
        <v>0</v>
      </c>
      <c r="G408" s="86">
        <v>0</v>
      </c>
      <c r="H408" s="86">
        <v>0</v>
      </c>
      <c r="I408" s="86">
        <v>0</v>
      </c>
      <c r="J408" s="87">
        <v>0</v>
      </c>
      <c r="K408" s="46">
        <f t="shared" si="7"/>
        <v>0</v>
      </c>
      <c r="L408" s="86">
        <v>0</v>
      </c>
      <c r="M408" s="86">
        <v>0</v>
      </c>
      <c r="N408" s="86">
        <v>0</v>
      </c>
      <c r="O408" s="87">
        <v>0</v>
      </c>
      <c r="P408" s="27"/>
    </row>
    <row r="409" spans="1:16" x14ac:dyDescent="0.35">
      <c r="A409" s="89" t="s">
        <v>158</v>
      </c>
      <c r="B409" s="100">
        <v>9009345100</v>
      </c>
      <c r="C409" s="89" t="s">
        <v>50</v>
      </c>
      <c r="D409" s="45">
        <v>223246.92012</v>
      </c>
      <c r="E409" s="45">
        <v>413853.17</v>
      </c>
      <c r="F409" s="76">
        <f>Table323[[#This Row],[Single Family]]+Table323[[#This Row],[2-4 Units]]+Table323[[#This Row],[&gt;4 Units]]</f>
        <v>23</v>
      </c>
      <c r="G409" s="86">
        <v>23</v>
      </c>
      <c r="H409" s="86">
        <v>0</v>
      </c>
      <c r="I409" s="86">
        <v>0</v>
      </c>
      <c r="J409" s="87">
        <v>30030.33</v>
      </c>
      <c r="K409" s="46">
        <f t="shared" si="7"/>
        <v>11</v>
      </c>
      <c r="L409" s="86">
        <v>8</v>
      </c>
      <c r="M409" s="86">
        <v>3</v>
      </c>
      <c r="N409" s="86">
        <v>0</v>
      </c>
      <c r="O409" s="87">
        <v>91446.71</v>
      </c>
      <c r="P409" s="27"/>
    </row>
    <row r="410" spans="1:16" x14ac:dyDescent="0.35">
      <c r="A410" s="89" t="s">
        <v>158</v>
      </c>
      <c r="B410" s="100">
        <v>9009345201</v>
      </c>
      <c r="C410" s="89" t="s">
        <v>50</v>
      </c>
      <c r="D410" s="45">
        <v>87863.222979999991</v>
      </c>
      <c r="E410" s="45">
        <v>188386.58</v>
      </c>
      <c r="F410" s="76">
        <f>Table323[[#This Row],[Single Family]]+Table323[[#This Row],[2-4 Units]]+Table323[[#This Row],[&gt;4 Units]]</f>
        <v>46</v>
      </c>
      <c r="G410" s="86">
        <v>46</v>
      </c>
      <c r="H410" s="86">
        <v>0</v>
      </c>
      <c r="I410" s="86">
        <v>0</v>
      </c>
      <c r="J410" s="87">
        <v>68494.649999999994</v>
      </c>
      <c r="K410" s="46">
        <f t="shared" si="7"/>
        <v>17</v>
      </c>
      <c r="L410" s="86">
        <v>14</v>
      </c>
      <c r="M410" s="86">
        <v>3</v>
      </c>
      <c r="N410" s="86">
        <v>0</v>
      </c>
      <c r="O410" s="87">
        <v>107723.26</v>
      </c>
      <c r="P410" s="27"/>
    </row>
    <row r="411" spans="1:16" x14ac:dyDescent="0.35">
      <c r="A411" s="89" t="s">
        <v>158</v>
      </c>
      <c r="B411" s="100">
        <v>9009345202</v>
      </c>
      <c r="C411" s="89" t="s">
        <v>50</v>
      </c>
      <c r="D411" s="45">
        <v>53133.0671</v>
      </c>
      <c r="E411" s="45">
        <v>71358.36</v>
      </c>
      <c r="F411" s="76">
        <f>Table323[[#This Row],[Single Family]]+Table323[[#This Row],[2-4 Units]]+Table323[[#This Row],[&gt;4 Units]]</f>
        <v>28</v>
      </c>
      <c r="G411" s="86">
        <v>27</v>
      </c>
      <c r="H411" s="86">
        <v>1</v>
      </c>
      <c r="I411" s="86">
        <v>0</v>
      </c>
      <c r="J411" s="87">
        <v>30087.31</v>
      </c>
      <c r="K411" s="46">
        <f t="shared" si="7"/>
        <v>11</v>
      </c>
      <c r="L411" s="86">
        <v>10</v>
      </c>
      <c r="M411" s="86">
        <v>1</v>
      </c>
      <c r="N411" s="86">
        <v>0</v>
      </c>
      <c r="O411" s="87">
        <v>38138.85</v>
      </c>
      <c r="P411" s="27"/>
    </row>
    <row r="412" spans="1:16" x14ac:dyDescent="0.35">
      <c r="A412" s="89" t="s">
        <v>158</v>
      </c>
      <c r="B412" s="100">
        <v>9009345300</v>
      </c>
      <c r="C412" s="89" t="s">
        <v>50</v>
      </c>
      <c r="D412" s="45">
        <v>71836.778760000001</v>
      </c>
      <c r="E412" s="45">
        <v>131040.96000000001</v>
      </c>
      <c r="F412" s="76">
        <f>Table323[[#This Row],[Single Family]]+Table323[[#This Row],[2-4 Units]]+Table323[[#This Row],[&gt;4 Units]]</f>
        <v>63</v>
      </c>
      <c r="G412" s="86">
        <v>62</v>
      </c>
      <c r="H412" s="86">
        <v>1</v>
      </c>
      <c r="I412" s="86">
        <v>0</v>
      </c>
      <c r="J412" s="87">
        <v>109968.48</v>
      </c>
      <c r="K412" s="46">
        <f t="shared" si="7"/>
        <v>53</v>
      </c>
      <c r="L412" s="86">
        <v>39</v>
      </c>
      <c r="M412" s="86">
        <v>14</v>
      </c>
      <c r="N412" s="86">
        <v>0</v>
      </c>
      <c r="O412" s="87">
        <v>344985.99</v>
      </c>
      <c r="P412" s="27"/>
    </row>
    <row r="413" spans="1:16" x14ac:dyDescent="0.35">
      <c r="A413" s="89" t="s">
        <v>158</v>
      </c>
      <c r="B413" s="100">
        <v>9009345400</v>
      </c>
      <c r="C413" s="89" t="s">
        <v>50</v>
      </c>
      <c r="D413" s="45">
        <v>91000.867500000008</v>
      </c>
      <c r="E413" s="45">
        <v>151288.48000000001</v>
      </c>
      <c r="F413" s="76">
        <f>Table323[[#This Row],[Single Family]]+Table323[[#This Row],[2-4 Units]]+Table323[[#This Row],[&gt;4 Units]]</f>
        <v>26</v>
      </c>
      <c r="G413" s="86">
        <v>25</v>
      </c>
      <c r="H413" s="86">
        <v>1</v>
      </c>
      <c r="I413" s="86">
        <v>0</v>
      </c>
      <c r="J413" s="87">
        <v>43895.07</v>
      </c>
      <c r="K413" s="46">
        <f t="shared" si="7"/>
        <v>15</v>
      </c>
      <c r="L413" s="86">
        <v>14</v>
      </c>
      <c r="M413" s="86">
        <v>1</v>
      </c>
      <c r="N413" s="86">
        <v>0</v>
      </c>
      <c r="O413" s="87">
        <v>97642.92</v>
      </c>
      <c r="P413" s="27"/>
    </row>
    <row r="414" spans="1:16" x14ac:dyDescent="0.35">
      <c r="A414" s="89" t="s">
        <v>158</v>
      </c>
      <c r="B414" s="100">
        <v>9009346102</v>
      </c>
      <c r="C414" s="89" t="s">
        <v>50</v>
      </c>
      <c r="D414" s="45">
        <v>315.78989999999999</v>
      </c>
      <c r="E414" s="45">
        <v>1773.96</v>
      </c>
      <c r="F414" s="76">
        <f>Table323[[#This Row],[Single Family]]+Table323[[#This Row],[2-4 Units]]+Table323[[#This Row],[&gt;4 Units]]</f>
        <v>1</v>
      </c>
      <c r="G414" s="86">
        <v>1</v>
      </c>
      <c r="H414" s="86">
        <v>0</v>
      </c>
      <c r="I414" s="86">
        <v>0</v>
      </c>
      <c r="J414" s="87">
        <v>1773.96</v>
      </c>
      <c r="K414" s="46">
        <f t="shared" si="7"/>
        <v>0</v>
      </c>
      <c r="L414" s="86">
        <v>0</v>
      </c>
      <c r="M414" s="86">
        <v>0</v>
      </c>
      <c r="N414" s="86">
        <v>0</v>
      </c>
      <c r="O414" s="87">
        <v>0</v>
      </c>
      <c r="P414" s="27"/>
    </row>
    <row r="415" spans="1:16" x14ac:dyDescent="0.35">
      <c r="A415" s="89" t="s">
        <v>158</v>
      </c>
      <c r="B415" s="100">
        <v>9009347200</v>
      </c>
      <c r="C415" s="89" t="s">
        <v>50</v>
      </c>
      <c r="D415" s="45">
        <v>402.25409999999999</v>
      </c>
      <c r="E415" s="45">
        <v>0</v>
      </c>
      <c r="F415" s="76">
        <f>Table323[[#This Row],[Single Family]]+Table323[[#This Row],[2-4 Units]]+Table323[[#This Row],[&gt;4 Units]]</f>
        <v>0</v>
      </c>
      <c r="G415" s="86">
        <v>0</v>
      </c>
      <c r="H415" s="86">
        <v>0</v>
      </c>
      <c r="I415" s="86">
        <v>0</v>
      </c>
      <c r="J415" s="87">
        <v>0</v>
      </c>
      <c r="K415" s="46">
        <f t="shared" si="7"/>
        <v>0</v>
      </c>
      <c r="L415" s="86">
        <v>0</v>
      </c>
      <c r="M415" s="86">
        <v>0</v>
      </c>
      <c r="N415" s="86">
        <v>0</v>
      </c>
      <c r="O415" s="87">
        <v>0</v>
      </c>
      <c r="P415" s="27"/>
    </row>
    <row r="416" spans="1:16" x14ac:dyDescent="0.35">
      <c r="A416" s="89" t="s">
        <v>158</v>
      </c>
      <c r="B416" s="100">
        <v>9009351900</v>
      </c>
      <c r="C416" s="89" t="s">
        <v>50</v>
      </c>
      <c r="D416" s="45">
        <v>30.687000000000001</v>
      </c>
      <c r="E416" s="45">
        <v>0</v>
      </c>
      <c r="F416" s="76">
        <f>Table323[[#This Row],[Single Family]]+Table323[[#This Row],[2-4 Units]]+Table323[[#This Row],[&gt;4 Units]]</f>
        <v>0</v>
      </c>
      <c r="G416" s="86">
        <v>0</v>
      </c>
      <c r="H416" s="86">
        <v>0</v>
      </c>
      <c r="I416" s="86">
        <v>0</v>
      </c>
      <c r="J416" s="87">
        <v>0</v>
      </c>
      <c r="K416" s="46">
        <f t="shared" si="7"/>
        <v>0</v>
      </c>
      <c r="L416" s="86">
        <v>0</v>
      </c>
      <c r="M416" s="86">
        <v>0</v>
      </c>
      <c r="N416" s="86">
        <v>0</v>
      </c>
      <c r="O416" s="87">
        <v>0</v>
      </c>
      <c r="P416" s="27"/>
    </row>
    <row r="417" spans="1:16" x14ac:dyDescent="0.35">
      <c r="A417" s="89" t="s">
        <v>159</v>
      </c>
      <c r="B417" s="100">
        <v>9003400300</v>
      </c>
      <c r="C417" s="89" t="s">
        <v>50</v>
      </c>
      <c r="D417" s="45">
        <v>388.24090000000001</v>
      </c>
      <c r="E417" s="45">
        <v>95993.14</v>
      </c>
      <c r="F417" s="76">
        <f>Table323[[#This Row],[Single Family]]+Table323[[#This Row],[2-4 Units]]+Table323[[#This Row],[&gt;4 Units]]</f>
        <v>0</v>
      </c>
      <c r="G417" s="86">
        <v>0</v>
      </c>
      <c r="H417" s="86">
        <v>0</v>
      </c>
      <c r="I417" s="86">
        <v>0</v>
      </c>
      <c r="J417" s="87">
        <v>0</v>
      </c>
      <c r="K417" s="46">
        <f t="shared" si="7"/>
        <v>0</v>
      </c>
      <c r="L417" s="86">
        <v>0</v>
      </c>
      <c r="M417" s="86">
        <v>0</v>
      </c>
      <c r="N417" s="86">
        <v>0</v>
      </c>
      <c r="O417" s="87">
        <v>0</v>
      </c>
      <c r="P417" s="27"/>
    </row>
    <row r="418" spans="1:16" x14ac:dyDescent="0.35">
      <c r="A418" s="89" t="s">
        <v>159</v>
      </c>
      <c r="B418" s="100">
        <v>9003415300</v>
      </c>
      <c r="C418" s="89" t="s">
        <v>50</v>
      </c>
      <c r="D418" s="45">
        <v>26642.805320000003</v>
      </c>
      <c r="E418" s="45">
        <v>6169.27</v>
      </c>
      <c r="F418" s="76">
        <f>Table323[[#This Row],[Single Family]]+Table323[[#This Row],[2-4 Units]]+Table323[[#This Row],[&gt;4 Units]]</f>
        <v>2</v>
      </c>
      <c r="G418" s="86">
        <v>2</v>
      </c>
      <c r="H418" s="86">
        <v>0</v>
      </c>
      <c r="I418" s="86">
        <v>0</v>
      </c>
      <c r="J418" s="87">
        <v>933.9</v>
      </c>
      <c r="K418" s="46">
        <f t="shared" si="7"/>
        <v>2</v>
      </c>
      <c r="L418" s="86">
        <v>0</v>
      </c>
      <c r="M418" s="86">
        <v>2</v>
      </c>
      <c r="N418" s="86">
        <v>0</v>
      </c>
      <c r="O418" s="87">
        <v>408.92</v>
      </c>
      <c r="P418" s="27"/>
    </row>
    <row r="419" spans="1:16" x14ac:dyDescent="0.35">
      <c r="A419" s="89" t="s">
        <v>159</v>
      </c>
      <c r="B419" s="100">
        <v>9003415400</v>
      </c>
      <c r="C419" s="89" t="s">
        <v>50</v>
      </c>
      <c r="D419" s="45">
        <v>53937.008200000004</v>
      </c>
      <c r="E419" s="45">
        <v>66760.149999999994</v>
      </c>
      <c r="F419" s="76">
        <f>Table323[[#This Row],[Single Family]]+Table323[[#This Row],[2-4 Units]]+Table323[[#This Row],[&gt;4 Units]]</f>
        <v>17</v>
      </c>
      <c r="G419" s="86">
        <v>17</v>
      </c>
      <c r="H419" s="86">
        <v>0</v>
      </c>
      <c r="I419" s="86">
        <v>0</v>
      </c>
      <c r="J419" s="87">
        <v>9596.56</v>
      </c>
      <c r="K419" s="46">
        <f t="shared" si="7"/>
        <v>14</v>
      </c>
      <c r="L419" s="86">
        <v>10</v>
      </c>
      <c r="M419" s="86">
        <v>4</v>
      </c>
      <c r="N419" s="86">
        <v>0</v>
      </c>
      <c r="O419" s="87">
        <v>56908.160000000003</v>
      </c>
      <c r="P419" s="27"/>
    </row>
    <row r="420" spans="1:16" x14ac:dyDescent="0.35">
      <c r="A420" s="89" t="s">
        <v>159</v>
      </c>
      <c r="B420" s="100">
        <v>9003415500</v>
      </c>
      <c r="C420" s="89" t="s">
        <v>50</v>
      </c>
      <c r="D420" s="45">
        <v>28111.631420000002</v>
      </c>
      <c r="E420" s="45">
        <v>80260.210000000006</v>
      </c>
      <c r="F420" s="76">
        <f>Table323[[#This Row],[Single Family]]+Table323[[#This Row],[2-4 Units]]+Table323[[#This Row],[&gt;4 Units]]</f>
        <v>10</v>
      </c>
      <c r="G420" s="86">
        <v>10</v>
      </c>
      <c r="H420" s="86">
        <v>0</v>
      </c>
      <c r="I420" s="86">
        <v>0</v>
      </c>
      <c r="J420" s="87">
        <v>7441.73</v>
      </c>
      <c r="K420" s="46">
        <f t="shared" si="7"/>
        <v>6</v>
      </c>
      <c r="L420" s="86">
        <v>1</v>
      </c>
      <c r="M420" s="86">
        <v>5</v>
      </c>
      <c r="N420" s="86">
        <v>0</v>
      </c>
      <c r="O420" s="87">
        <v>71238.27</v>
      </c>
      <c r="P420" s="27"/>
    </row>
    <row r="421" spans="1:16" x14ac:dyDescent="0.35">
      <c r="A421" s="89" t="s">
        <v>159</v>
      </c>
      <c r="B421" s="100">
        <v>9003415600</v>
      </c>
      <c r="C421" s="89" t="s">
        <v>50</v>
      </c>
      <c r="D421" s="45">
        <v>34160.534139999996</v>
      </c>
      <c r="E421" s="45">
        <v>6173.49</v>
      </c>
      <c r="F421" s="76">
        <f>Table323[[#This Row],[Single Family]]+Table323[[#This Row],[2-4 Units]]+Table323[[#This Row],[&gt;4 Units]]</f>
        <v>4</v>
      </c>
      <c r="G421" s="86">
        <v>4</v>
      </c>
      <c r="H421" s="86">
        <v>0</v>
      </c>
      <c r="I421" s="86">
        <v>0</v>
      </c>
      <c r="J421" s="87">
        <v>1717.35</v>
      </c>
      <c r="K421" s="46">
        <f t="shared" si="7"/>
        <v>7</v>
      </c>
      <c r="L421" s="86">
        <v>3</v>
      </c>
      <c r="M421" s="86">
        <v>4</v>
      </c>
      <c r="N421" s="86">
        <v>0</v>
      </c>
      <c r="O421" s="87">
        <v>4351.1400000000003</v>
      </c>
      <c r="P421" s="27"/>
    </row>
    <row r="422" spans="1:16" x14ac:dyDescent="0.35">
      <c r="A422" s="89" t="s">
        <v>159</v>
      </c>
      <c r="B422" s="100">
        <v>9003415700</v>
      </c>
      <c r="C422" s="89" t="s">
        <v>50</v>
      </c>
      <c r="D422" s="45">
        <v>33882.960420000003</v>
      </c>
      <c r="E422" s="45">
        <v>11831.96</v>
      </c>
      <c r="F422" s="76">
        <f>Table323[[#This Row],[Single Family]]+Table323[[#This Row],[2-4 Units]]+Table323[[#This Row],[&gt;4 Units]]</f>
        <v>11</v>
      </c>
      <c r="G422" s="86">
        <v>9</v>
      </c>
      <c r="H422" s="86">
        <v>2</v>
      </c>
      <c r="I422" s="86">
        <v>0</v>
      </c>
      <c r="J422" s="87">
        <v>709.73</v>
      </c>
      <c r="K422" s="46">
        <f t="shared" si="7"/>
        <v>7</v>
      </c>
      <c r="L422" s="86">
        <v>5</v>
      </c>
      <c r="M422" s="86">
        <v>2</v>
      </c>
      <c r="N422" s="86">
        <v>0</v>
      </c>
      <c r="O422" s="87">
        <v>5418.94</v>
      </c>
      <c r="P422" s="27"/>
    </row>
    <row r="423" spans="1:16" x14ac:dyDescent="0.35">
      <c r="A423" s="89" t="s">
        <v>159</v>
      </c>
      <c r="B423" s="100">
        <v>9003415800</v>
      </c>
      <c r="C423" s="89" t="s">
        <v>50</v>
      </c>
      <c r="D423" s="45">
        <v>249755.69214999999</v>
      </c>
      <c r="E423" s="45">
        <v>177560.85</v>
      </c>
      <c r="F423" s="76">
        <f>Table323[[#This Row],[Single Family]]+Table323[[#This Row],[2-4 Units]]+Table323[[#This Row],[&gt;4 Units]]</f>
        <v>5</v>
      </c>
      <c r="G423" s="86">
        <v>5</v>
      </c>
      <c r="H423" s="86">
        <v>0</v>
      </c>
      <c r="I423" s="86">
        <v>0</v>
      </c>
      <c r="J423" s="87">
        <v>3308.26</v>
      </c>
      <c r="K423" s="46">
        <f t="shared" si="7"/>
        <v>3</v>
      </c>
      <c r="L423" s="86">
        <v>0</v>
      </c>
      <c r="M423" s="86">
        <v>3</v>
      </c>
      <c r="N423" s="86">
        <v>0</v>
      </c>
      <c r="O423" s="87">
        <v>156.59</v>
      </c>
      <c r="P423" s="27"/>
    </row>
    <row r="424" spans="1:16" x14ac:dyDescent="0.35">
      <c r="A424" s="89" t="s">
        <v>159</v>
      </c>
      <c r="B424" s="100">
        <v>9003415900</v>
      </c>
      <c r="C424" s="89" t="s">
        <v>56</v>
      </c>
      <c r="D424" s="45">
        <v>12972.7305</v>
      </c>
      <c r="E424" s="45">
        <v>19629.45</v>
      </c>
      <c r="F424" s="76">
        <f>Table323[[#This Row],[Single Family]]+Table323[[#This Row],[2-4 Units]]+Table323[[#This Row],[&gt;4 Units]]</f>
        <v>2</v>
      </c>
      <c r="G424" s="86">
        <v>2</v>
      </c>
      <c r="H424" s="86">
        <v>0</v>
      </c>
      <c r="I424" s="86">
        <v>0</v>
      </c>
      <c r="J424" s="87">
        <v>2718.37</v>
      </c>
      <c r="K424" s="46">
        <f t="shared" si="7"/>
        <v>6</v>
      </c>
      <c r="L424" s="86">
        <v>0</v>
      </c>
      <c r="M424" s="86">
        <v>0</v>
      </c>
      <c r="N424" s="86">
        <v>6</v>
      </c>
      <c r="O424" s="87">
        <v>16911.080000000002</v>
      </c>
      <c r="P424" s="27"/>
    </row>
    <row r="425" spans="1:16" x14ac:dyDescent="0.35">
      <c r="A425" s="89" t="s">
        <v>159</v>
      </c>
      <c r="B425" s="100">
        <v>9003416000</v>
      </c>
      <c r="C425" s="89" t="s">
        <v>50</v>
      </c>
      <c r="D425" s="45">
        <v>40551.990700000002</v>
      </c>
      <c r="E425" s="45">
        <v>26095.360000000001</v>
      </c>
      <c r="F425" s="76">
        <f>Table323[[#This Row],[Single Family]]+Table323[[#This Row],[2-4 Units]]+Table323[[#This Row],[&gt;4 Units]]</f>
        <v>4</v>
      </c>
      <c r="G425" s="86">
        <v>4</v>
      </c>
      <c r="H425" s="86">
        <v>0</v>
      </c>
      <c r="I425" s="86">
        <v>0</v>
      </c>
      <c r="J425" s="87">
        <v>382.98</v>
      </c>
      <c r="K425" s="46">
        <f t="shared" si="7"/>
        <v>4</v>
      </c>
      <c r="L425" s="86">
        <v>2</v>
      </c>
      <c r="M425" s="86">
        <v>2</v>
      </c>
      <c r="N425" s="86">
        <v>0</v>
      </c>
      <c r="O425" s="87">
        <v>22818.98</v>
      </c>
      <c r="P425" s="27"/>
    </row>
    <row r="426" spans="1:16" x14ac:dyDescent="0.35">
      <c r="A426" s="89" t="s">
        <v>159</v>
      </c>
      <c r="B426" s="100">
        <v>9003416100</v>
      </c>
      <c r="C426" s="89" t="s">
        <v>50</v>
      </c>
      <c r="D426" s="45">
        <v>41043.719400000002</v>
      </c>
      <c r="E426" s="45">
        <v>17862.41</v>
      </c>
      <c r="F426" s="76">
        <f>Table323[[#This Row],[Single Family]]+Table323[[#This Row],[2-4 Units]]+Table323[[#This Row],[&gt;4 Units]]</f>
        <v>6</v>
      </c>
      <c r="G426" s="86">
        <v>5</v>
      </c>
      <c r="H426" s="86">
        <v>1</v>
      </c>
      <c r="I426" s="86">
        <v>0</v>
      </c>
      <c r="J426" s="87">
        <v>1828.97</v>
      </c>
      <c r="K426" s="46">
        <f t="shared" si="7"/>
        <v>16</v>
      </c>
      <c r="L426" s="86">
        <v>2</v>
      </c>
      <c r="M426" s="86">
        <v>4</v>
      </c>
      <c r="N426" s="86">
        <v>10</v>
      </c>
      <c r="O426" s="87">
        <v>12858.44</v>
      </c>
      <c r="P426" s="27" t="s">
        <v>200</v>
      </c>
    </row>
    <row r="427" spans="1:16" x14ac:dyDescent="0.35">
      <c r="A427" s="89" t="s">
        <v>159</v>
      </c>
      <c r="B427" s="100">
        <v>9003416200</v>
      </c>
      <c r="C427" s="89" t="s">
        <v>50</v>
      </c>
      <c r="D427" s="45">
        <v>24057.622200000002</v>
      </c>
      <c r="E427" s="45">
        <v>5550.76</v>
      </c>
      <c r="F427" s="76">
        <f>Table323[[#This Row],[Single Family]]+Table323[[#This Row],[2-4 Units]]+Table323[[#This Row],[&gt;4 Units]]</f>
        <v>2</v>
      </c>
      <c r="G427" s="86">
        <v>2</v>
      </c>
      <c r="H427" s="86">
        <v>0</v>
      </c>
      <c r="I427" s="86">
        <v>0</v>
      </c>
      <c r="J427" s="87">
        <v>1288.79</v>
      </c>
      <c r="K427" s="46">
        <f t="shared" si="7"/>
        <v>24</v>
      </c>
      <c r="L427" s="86">
        <v>4</v>
      </c>
      <c r="M427" s="86">
        <v>2</v>
      </c>
      <c r="N427" s="86">
        <v>18</v>
      </c>
      <c r="O427" s="87">
        <v>4342.18</v>
      </c>
      <c r="P427" s="27"/>
    </row>
    <row r="428" spans="1:16" x14ac:dyDescent="0.35">
      <c r="A428" s="89" t="s">
        <v>159</v>
      </c>
      <c r="B428" s="100">
        <v>9003416300</v>
      </c>
      <c r="C428" s="89" t="s">
        <v>50</v>
      </c>
      <c r="D428" s="45">
        <v>42772.9663</v>
      </c>
      <c r="E428" s="45">
        <v>23873.42</v>
      </c>
      <c r="F428" s="76">
        <f>Table323[[#This Row],[Single Family]]+Table323[[#This Row],[2-4 Units]]+Table323[[#This Row],[&gt;4 Units]]</f>
        <v>11</v>
      </c>
      <c r="G428" s="86">
        <v>10</v>
      </c>
      <c r="H428" s="86">
        <v>1</v>
      </c>
      <c r="I428" s="86">
        <v>0</v>
      </c>
      <c r="J428" s="87">
        <v>4034.68</v>
      </c>
      <c r="K428" s="46">
        <f t="shared" si="7"/>
        <v>8</v>
      </c>
      <c r="L428" s="86">
        <v>6</v>
      </c>
      <c r="M428" s="86">
        <v>2</v>
      </c>
      <c r="N428" s="86">
        <v>0</v>
      </c>
      <c r="O428" s="87">
        <v>15146.79</v>
      </c>
      <c r="P428" s="27"/>
    </row>
    <row r="429" spans="1:16" x14ac:dyDescent="0.35">
      <c r="A429" s="89" t="s">
        <v>159</v>
      </c>
      <c r="B429" s="100">
        <v>9003416400</v>
      </c>
      <c r="C429" s="89" t="s">
        <v>50</v>
      </c>
      <c r="D429" s="45">
        <v>40585.105100000001</v>
      </c>
      <c r="E429" s="45">
        <v>60487.51</v>
      </c>
      <c r="F429" s="76">
        <f>Table323[[#This Row],[Single Family]]+Table323[[#This Row],[2-4 Units]]+Table323[[#This Row],[&gt;4 Units]]</f>
        <v>19</v>
      </c>
      <c r="G429" s="86">
        <v>19</v>
      </c>
      <c r="H429" s="86">
        <v>0</v>
      </c>
      <c r="I429" s="86">
        <v>0</v>
      </c>
      <c r="J429" s="87">
        <v>10180.84</v>
      </c>
      <c r="K429" s="46">
        <f t="shared" si="7"/>
        <v>9</v>
      </c>
      <c r="L429" s="86">
        <v>7</v>
      </c>
      <c r="M429" s="86">
        <v>2</v>
      </c>
      <c r="N429" s="86">
        <v>0</v>
      </c>
      <c r="O429" s="87">
        <v>45514.37</v>
      </c>
      <c r="P429" s="27"/>
    </row>
    <row r="430" spans="1:16" x14ac:dyDescent="0.35">
      <c r="A430" s="89" t="s">
        <v>159</v>
      </c>
      <c r="B430" s="100">
        <v>9003416500</v>
      </c>
      <c r="C430" s="89" t="s">
        <v>50</v>
      </c>
      <c r="D430" s="45">
        <v>45098.060400000002</v>
      </c>
      <c r="E430" s="45">
        <v>50985.33</v>
      </c>
      <c r="F430" s="76">
        <f>Table323[[#This Row],[Single Family]]+Table323[[#This Row],[2-4 Units]]+Table323[[#This Row],[&gt;4 Units]]</f>
        <v>17</v>
      </c>
      <c r="G430" s="86">
        <v>13</v>
      </c>
      <c r="H430" s="86">
        <v>4</v>
      </c>
      <c r="I430" s="86">
        <v>0</v>
      </c>
      <c r="J430" s="87">
        <v>14434.55</v>
      </c>
      <c r="K430" s="46">
        <f t="shared" si="7"/>
        <v>13</v>
      </c>
      <c r="L430" s="86">
        <v>13</v>
      </c>
      <c r="M430" s="86">
        <v>0</v>
      </c>
      <c r="N430" s="86">
        <v>0</v>
      </c>
      <c r="O430" s="87">
        <v>34143.93</v>
      </c>
      <c r="P430" s="27"/>
    </row>
    <row r="431" spans="1:16" x14ac:dyDescent="0.35">
      <c r="A431" s="89" t="s">
        <v>159</v>
      </c>
      <c r="B431" s="100">
        <v>9003416600</v>
      </c>
      <c r="C431" s="89" t="s">
        <v>50</v>
      </c>
      <c r="D431" s="45">
        <v>19030.918289999998</v>
      </c>
      <c r="E431" s="45">
        <v>2206.1</v>
      </c>
      <c r="F431" s="76">
        <f>Table323[[#This Row],[Single Family]]+Table323[[#This Row],[2-4 Units]]+Table323[[#This Row],[&gt;4 Units]]</f>
        <v>2</v>
      </c>
      <c r="G431" s="86">
        <v>2</v>
      </c>
      <c r="H431" s="86">
        <v>0</v>
      </c>
      <c r="I431" s="86">
        <v>0</v>
      </c>
      <c r="J431" s="87">
        <v>470.95</v>
      </c>
      <c r="K431" s="46">
        <f t="shared" si="7"/>
        <v>5</v>
      </c>
      <c r="L431" s="86">
        <v>1</v>
      </c>
      <c r="M431" s="86">
        <v>4</v>
      </c>
      <c r="N431" s="86">
        <v>0</v>
      </c>
      <c r="O431" s="87">
        <v>227.15</v>
      </c>
      <c r="P431" s="27"/>
    </row>
    <row r="432" spans="1:16" x14ac:dyDescent="0.35">
      <c r="A432" s="89" t="s">
        <v>159</v>
      </c>
      <c r="B432" s="100">
        <v>9003416700</v>
      </c>
      <c r="C432" s="89" t="s">
        <v>50</v>
      </c>
      <c r="D432" s="45">
        <v>61221.550799999997</v>
      </c>
      <c r="E432" s="45">
        <v>60109.99</v>
      </c>
      <c r="F432" s="76">
        <f>Table323[[#This Row],[Single Family]]+Table323[[#This Row],[2-4 Units]]+Table323[[#This Row],[&gt;4 Units]]</f>
        <v>11</v>
      </c>
      <c r="G432" s="86">
        <v>10</v>
      </c>
      <c r="H432" s="86">
        <v>1</v>
      </c>
      <c r="I432" s="86">
        <v>0</v>
      </c>
      <c r="J432" s="87">
        <v>8723.32</v>
      </c>
      <c r="K432" s="46">
        <f t="shared" si="7"/>
        <v>15</v>
      </c>
      <c r="L432" s="86">
        <v>12</v>
      </c>
      <c r="M432" s="86">
        <v>3</v>
      </c>
      <c r="N432" s="86">
        <v>0</v>
      </c>
      <c r="O432" s="87">
        <v>48366.22</v>
      </c>
      <c r="P432" s="27"/>
    </row>
    <row r="433" spans="1:16" x14ac:dyDescent="0.35">
      <c r="A433" s="89" t="s">
        <v>159</v>
      </c>
      <c r="B433" s="100">
        <v>9003416800</v>
      </c>
      <c r="C433" s="89" t="s">
        <v>50</v>
      </c>
      <c r="D433" s="45">
        <v>31496.048179999998</v>
      </c>
      <c r="E433" s="45">
        <v>8538.7900000000009</v>
      </c>
      <c r="F433" s="76">
        <f>Table323[[#This Row],[Single Family]]+Table323[[#This Row],[2-4 Units]]+Table323[[#This Row],[&gt;4 Units]]</f>
        <v>14</v>
      </c>
      <c r="G433" s="86">
        <v>14</v>
      </c>
      <c r="H433" s="86">
        <v>0</v>
      </c>
      <c r="I433" s="86">
        <v>0</v>
      </c>
      <c r="J433" s="87">
        <v>10088.56</v>
      </c>
      <c r="K433" s="46">
        <f t="shared" si="7"/>
        <v>7</v>
      </c>
      <c r="L433" s="86">
        <v>5</v>
      </c>
      <c r="M433" s="86">
        <v>2</v>
      </c>
      <c r="N433" s="86">
        <v>0</v>
      </c>
      <c r="O433" s="87">
        <v>477.09</v>
      </c>
      <c r="P433" s="27" t="s">
        <v>200</v>
      </c>
    </row>
    <row r="434" spans="1:16" x14ac:dyDescent="0.35">
      <c r="A434" s="89" t="s">
        <v>159</v>
      </c>
      <c r="B434" s="100">
        <v>9003417100</v>
      </c>
      <c r="C434" s="89" t="s">
        <v>56</v>
      </c>
      <c r="D434" s="45">
        <v>18680.284599999999</v>
      </c>
      <c r="E434" s="45">
        <v>937.43</v>
      </c>
      <c r="F434" s="76">
        <f>Table323[[#This Row],[Single Family]]+Table323[[#This Row],[2-4 Units]]+Table323[[#This Row],[&gt;4 Units]]</f>
        <v>2</v>
      </c>
      <c r="G434" s="86">
        <v>2</v>
      </c>
      <c r="H434" s="86">
        <v>0</v>
      </c>
      <c r="I434" s="86">
        <v>0</v>
      </c>
      <c r="J434" s="87">
        <v>469.13</v>
      </c>
      <c r="K434" s="46">
        <f t="shared" si="7"/>
        <v>1</v>
      </c>
      <c r="L434" s="86">
        <v>1</v>
      </c>
      <c r="M434" s="86">
        <v>0</v>
      </c>
      <c r="N434" s="86">
        <v>0</v>
      </c>
      <c r="O434" s="87">
        <v>398.3</v>
      </c>
      <c r="P434" s="27"/>
    </row>
    <row r="435" spans="1:16" x14ac:dyDescent="0.35">
      <c r="A435" s="89" t="s">
        <v>159</v>
      </c>
      <c r="B435" s="100">
        <v>9003417200</v>
      </c>
      <c r="C435" s="89" t="s">
        <v>50</v>
      </c>
      <c r="D435" s="45">
        <v>18965.580419999998</v>
      </c>
      <c r="E435" s="45">
        <v>2483.46</v>
      </c>
      <c r="F435" s="76">
        <f>Table323[[#This Row],[Single Family]]+Table323[[#This Row],[2-4 Units]]+Table323[[#This Row],[&gt;4 Units]]</f>
        <v>1</v>
      </c>
      <c r="G435" s="86">
        <v>1</v>
      </c>
      <c r="H435" s="86">
        <v>0</v>
      </c>
      <c r="I435" s="86">
        <v>0</v>
      </c>
      <c r="J435" s="87">
        <v>213.07</v>
      </c>
      <c r="K435" s="46">
        <f t="shared" si="7"/>
        <v>2</v>
      </c>
      <c r="L435" s="86">
        <v>2</v>
      </c>
      <c r="M435" s="86">
        <v>0</v>
      </c>
      <c r="N435" s="86">
        <v>0</v>
      </c>
      <c r="O435" s="87">
        <v>1320.39</v>
      </c>
      <c r="P435" s="27"/>
    </row>
    <row r="436" spans="1:16" x14ac:dyDescent="0.35">
      <c r="A436" s="89" t="s">
        <v>159</v>
      </c>
      <c r="B436" s="100">
        <v>9003417300</v>
      </c>
      <c r="C436" s="89" t="s">
        <v>56</v>
      </c>
      <c r="D436" s="45">
        <v>1084.7298000000001</v>
      </c>
      <c r="E436" s="45">
        <v>0</v>
      </c>
      <c r="F436" s="76">
        <f>Table323[[#This Row],[Single Family]]+Table323[[#This Row],[2-4 Units]]+Table323[[#This Row],[&gt;4 Units]]</f>
        <v>0</v>
      </c>
      <c r="G436" s="86">
        <v>0</v>
      </c>
      <c r="H436" s="86">
        <v>0</v>
      </c>
      <c r="I436" s="86">
        <v>0</v>
      </c>
      <c r="J436" s="87">
        <v>0</v>
      </c>
      <c r="K436" s="46">
        <f t="shared" si="7"/>
        <v>0</v>
      </c>
      <c r="L436" s="86">
        <v>0</v>
      </c>
      <c r="M436" s="86">
        <v>0</v>
      </c>
      <c r="N436" s="86">
        <v>0</v>
      </c>
      <c r="O436" s="87">
        <v>0</v>
      </c>
      <c r="P436" s="27"/>
    </row>
    <row r="437" spans="1:16" x14ac:dyDescent="0.35">
      <c r="A437" s="89" t="s">
        <v>159</v>
      </c>
      <c r="B437" s="100">
        <v>9003417400</v>
      </c>
      <c r="C437" s="89" t="s">
        <v>50</v>
      </c>
      <c r="D437" s="45">
        <v>33169.244400000003</v>
      </c>
      <c r="E437" s="45">
        <v>15930.83</v>
      </c>
      <c r="F437" s="76">
        <f>Table323[[#This Row],[Single Family]]+Table323[[#This Row],[2-4 Units]]+Table323[[#This Row],[&gt;4 Units]]</f>
        <v>73</v>
      </c>
      <c r="G437" s="86">
        <v>69</v>
      </c>
      <c r="H437" s="86">
        <v>4</v>
      </c>
      <c r="I437" s="86">
        <v>0</v>
      </c>
      <c r="J437" s="87">
        <v>54324.02</v>
      </c>
      <c r="K437" s="46">
        <f t="shared" si="7"/>
        <v>240</v>
      </c>
      <c r="L437" s="86">
        <v>36</v>
      </c>
      <c r="M437" s="86">
        <v>22</v>
      </c>
      <c r="N437" s="86">
        <v>182</v>
      </c>
      <c r="O437" s="87">
        <v>179988.49</v>
      </c>
      <c r="P437" s="27"/>
    </row>
    <row r="438" spans="1:16" x14ac:dyDescent="0.35">
      <c r="A438" s="89" t="s">
        <v>159</v>
      </c>
      <c r="B438" s="100">
        <v>9003417500</v>
      </c>
      <c r="C438" s="89" t="s">
        <v>50</v>
      </c>
      <c r="D438" s="45">
        <v>44145.904799999997</v>
      </c>
      <c r="E438" s="45">
        <v>39856.080000000002</v>
      </c>
      <c r="F438" s="76">
        <f>Table323[[#This Row],[Single Family]]+Table323[[#This Row],[2-4 Units]]+Table323[[#This Row],[&gt;4 Units]]</f>
        <v>27</v>
      </c>
      <c r="G438" s="86">
        <v>27</v>
      </c>
      <c r="H438" s="86">
        <v>0</v>
      </c>
      <c r="I438" s="86">
        <v>0</v>
      </c>
      <c r="J438" s="87">
        <v>22281.33</v>
      </c>
      <c r="K438" s="46">
        <f t="shared" si="7"/>
        <v>13</v>
      </c>
      <c r="L438" s="86">
        <v>8</v>
      </c>
      <c r="M438" s="86">
        <v>5</v>
      </c>
      <c r="N438" s="86">
        <v>0</v>
      </c>
      <c r="O438" s="87">
        <v>10464.09</v>
      </c>
      <c r="P438" s="27"/>
    </row>
    <row r="439" spans="1:16" x14ac:dyDescent="0.35">
      <c r="A439" s="89" t="s">
        <v>159</v>
      </c>
      <c r="B439" s="100">
        <v>9003460100</v>
      </c>
      <c r="C439" s="89" t="s">
        <v>50</v>
      </c>
      <c r="D439" s="45">
        <v>174.9</v>
      </c>
      <c r="E439" s="45">
        <v>0</v>
      </c>
      <c r="F439" s="76">
        <f>Table323[[#This Row],[Single Family]]+Table323[[#This Row],[2-4 Units]]+Table323[[#This Row],[&gt;4 Units]]</f>
        <v>0</v>
      </c>
      <c r="G439" s="86">
        <v>0</v>
      </c>
      <c r="H439" s="86">
        <v>0</v>
      </c>
      <c r="I439" s="86">
        <v>0</v>
      </c>
      <c r="J439" s="87">
        <v>0</v>
      </c>
      <c r="K439" s="46">
        <f t="shared" si="7"/>
        <v>0</v>
      </c>
      <c r="L439" s="86">
        <v>0</v>
      </c>
      <c r="M439" s="86">
        <v>0</v>
      </c>
      <c r="N439" s="86">
        <v>0</v>
      </c>
      <c r="O439" s="87">
        <v>0</v>
      </c>
      <c r="P439" s="27"/>
    </row>
    <row r="440" spans="1:16" x14ac:dyDescent="0.35">
      <c r="A440" s="89" t="s">
        <v>159</v>
      </c>
      <c r="B440" s="100">
        <v>9003460202</v>
      </c>
      <c r="C440" s="89" t="s">
        <v>50</v>
      </c>
      <c r="D440" s="45">
        <v>245.07730000000001</v>
      </c>
      <c r="E440" s="45">
        <v>0</v>
      </c>
      <c r="F440" s="76">
        <f>Table323[[#This Row],[Single Family]]+Table323[[#This Row],[2-4 Units]]+Table323[[#This Row],[&gt;4 Units]]</f>
        <v>0</v>
      </c>
      <c r="G440" s="86">
        <v>0</v>
      </c>
      <c r="H440" s="86">
        <v>0</v>
      </c>
      <c r="I440" s="86">
        <v>0</v>
      </c>
      <c r="J440" s="87">
        <v>0</v>
      </c>
      <c r="K440" s="46">
        <f t="shared" si="7"/>
        <v>0</v>
      </c>
      <c r="L440" s="86">
        <v>0</v>
      </c>
      <c r="M440" s="86">
        <v>0</v>
      </c>
      <c r="N440" s="86">
        <v>0</v>
      </c>
      <c r="O440" s="87">
        <v>0</v>
      </c>
      <c r="P440" s="27"/>
    </row>
    <row r="441" spans="1:16" x14ac:dyDescent="0.35">
      <c r="A441" s="89" t="s">
        <v>159</v>
      </c>
      <c r="B441" s="100">
        <v>9003494300</v>
      </c>
      <c r="C441" s="89" t="s">
        <v>50</v>
      </c>
      <c r="D441" s="45">
        <v>33.485399999999998</v>
      </c>
      <c r="E441" s="45">
        <v>0</v>
      </c>
      <c r="F441" s="76">
        <f>Table323[[#This Row],[Single Family]]+Table323[[#This Row],[2-4 Units]]+Table323[[#This Row],[&gt;4 Units]]</f>
        <v>0</v>
      </c>
      <c r="G441" s="86">
        <v>0</v>
      </c>
      <c r="H441" s="86">
        <v>0</v>
      </c>
      <c r="I441" s="86">
        <v>0</v>
      </c>
      <c r="J441" s="87">
        <v>0</v>
      </c>
      <c r="K441" s="46">
        <f t="shared" si="7"/>
        <v>0</v>
      </c>
      <c r="L441" s="86">
        <v>0</v>
      </c>
      <c r="M441" s="86">
        <v>0</v>
      </c>
      <c r="N441" s="86">
        <v>0</v>
      </c>
      <c r="O441" s="87">
        <v>0</v>
      </c>
      <c r="P441" s="27"/>
    </row>
    <row r="442" spans="1:16" x14ac:dyDescent="0.35">
      <c r="A442" s="89" t="s">
        <v>160</v>
      </c>
      <c r="B442" s="100">
        <v>9001035100</v>
      </c>
      <c r="C442" s="89" t="s">
        <v>50</v>
      </c>
      <c r="D442" s="45">
        <v>352782.88452000002</v>
      </c>
      <c r="E442" s="45">
        <v>300630.27999999997</v>
      </c>
      <c r="F442" s="76">
        <f>Table323[[#This Row],[Single Family]]+Table323[[#This Row],[2-4 Units]]+Table323[[#This Row],[&gt;4 Units]]</f>
        <v>53</v>
      </c>
      <c r="G442" s="86">
        <v>52</v>
      </c>
      <c r="H442" s="86">
        <v>1</v>
      </c>
      <c r="I442" s="86">
        <v>0</v>
      </c>
      <c r="J442" s="87">
        <v>156799.69</v>
      </c>
      <c r="K442" s="46">
        <f t="shared" si="7"/>
        <v>0</v>
      </c>
      <c r="L442" s="86">
        <v>0</v>
      </c>
      <c r="M442" s="86">
        <v>0</v>
      </c>
      <c r="N442" s="86">
        <v>0</v>
      </c>
      <c r="O442" s="87">
        <v>27234.880000000001</v>
      </c>
      <c r="P442" s="27"/>
    </row>
    <row r="443" spans="1:16" x14ac:dyDescent="0.35">
      <c r="A443" s="89" t="s">
        <v>160</v>
      </c>
      <c r="B443" s="100">
        <v>9001035200</v>
      </c>
      <c r="C443" s="89" t="s">
        <v>50</v>
      </c>
      <c r="D443" s="45">
        <v>119565.00125999999</v>
      </c>
      <c r="E443" s="45">
        <v>58690.35</v>
      </c>
      <c r="F443" s="76">
        <f>Table323[[#This Row],[Single Family]]+Table323[[#This Row],[2-4 Units]]+Table323[[#This Row],[&gt;4 Units]]</f>
        <v>11</v>
      </c>
      <c r="G443" s="86">
        <v>11</v>
      </c>
      <c r="H443" s="86">
        <v>0</v>
      </c>
      <c r="I443" s="86">
        <v>0</v>
      </c>
      <c r="J443" s="87">
        <v>37291.300000000003</v>
      </c>
      <c r="K443" s="46">
        <f t="shared" si="7"/>
        <v>0</v>
      </c>
      <c r="L443" s="86">
        <v>0</v>
      </c>
      <c r="M443" s="86">
        <v>0</v>
      </c>
      <c r="N443" s="86">
        <v>0</v>
      </c>
      <c r="O443" s="87">
        <v>0</v>
      </c>
      <c r="P443" s="27"/>
    </row>
    <row r="444" spans="1:16" x14ac:dyDescent="0.35">
      <c r="A444" s="89" t="s">
        <v>160</v>
      </c>
      <c r="B444" s="100">
        <v>9001035300</v>
      </c>
      <c r="C444" s="89" t="s">
        <v>50</v>
      </c>
      <c r="D444" s="45">
        <v>97105.597240000003</v>
      </c>
      <c r="E444" s="45">
        <v>54466.99</v>
      </c>
      <c r="F444" s="76">
        <f>Table323[[#This Row],[Single Family]]+Table323[[#This Row],[2-4 Units]]+Table323[[#This Row],[&gt;4 Units]]</f>
        <v>22</v>
      </c>
      <c r="G444" s="86">
        <v>22</v>
      </c>
      <c r="H444" s="86">
        <v>0</v>
      </c>
      <c r="I444" s="86">
        <v>0</v>
      </c>
      <c r="J444" s="87">
        <v>38715.129999999997</v>
      </c>
      <c r="K444" s="46">
        <f t="shared" si="7"/>
        <v>1</v>
      </c>
      <c r="L444" s="86">
        <v>1</v>
      </c>
      <c r="M444" s="86">
        <v>0</v>
      </c>
      <c r="N444" s="86">
        <v>0</v>
      </c>
      <c r="O444" s="87">
        <v>512.76</v>
      </c>
      <c r="P444" s="27"/>
    </row>
    <row r="445" spans="1:16" x14ac:dyDescent="0.35">
      <c r="A445" s="89" t="s">
        <v>160</v>
      </c>
      <c r="B445" s="100">
        <v>9001035400</v>
      </c>
      <c r="C445" s="89" t="s">
        <v>50</v>
      </c>
      <c r="D445" s="45">
        <v>149010.81493000002</v>
      </c>
      <c r="E445" s="45">
        <v>111756.61</v>
      </c>
      <c r="F445" s="76">
        <f>Table323[[#This Row],[Single Family]]+Table323[[#This Row],[2-4 Units]]+Table323[[#This Row],[&gt;4 Units]]</f>
        <v>34</v>
      </c>
      <c r="G445" s="86">
        <v>34</v>
      </c>
      <c r="H445" s="86">
        <v>0</v>
      </c>
      <c r="I445" s="86">
        <v>0</v>
      </c>
      <c r="J445" s="87">
        <v>84452.52</v>
      </c>
      <c r="K445" s="46">
        <f t="shared" si="7"/>
        <v>0</v>
      </c>
      <c r="L445" s="86">
        <v>0</v>
      </c>
      <c r="M445" s="86">
        <v>0</v>
      </c>
      <c r="N445" s="86">
        <v>0</v>
      </c>
      <c r="O445" s="87">
        <v>0</v>
      </c>
      <c r="P445" s="27" t="s">
        <v>200</v>
      </c>
    </row>
    <row r="446" spans="1:16" x14ac:dyDescent="0.35">
      <c r="A446" s="89" t="s">
        <v>161</v>
      </c>
      <c r="B446" s="100">
        <v>9001210900</v>
      </c>
      <c r="C446" s="89" t="s">
        <v>50</v>
      </c>
      <c r="D446" s="45">
        <v>873.36633000000006</v>
      </c>
      <c r="E446" s="45">
        <v>28340</v>
      </c>
      <c r="F446" s="76">
        <f>Table323[[#This Row],[Single Family]]+Table323[[#This Row],[2-4 Units]]+Table323[[#This Row],[&gt;4 Units]]</f>
        <v>0</v>
      </c>
      <c r="G446" s="86">
        <v>0</v>
      </c>
      <c r="H446" s="86">
        <v>0</v>
      </c>
      <c r="I446" s="86">
        <v>0</v>
      </c>
      <c r="J446" s="87">
        <v>0</v>
      </c>
      <c r="K446" s="46">
        <f t="shared" si="7"/>
        <v>0</v>
      </c>
      <c r="L446" s="86">
        <v>0</v>
      </c>
      <c r="M446" s="86">
        <v>0</v>
      </c>
      <c r="N446" s="86">
        <v>0</v>
      </c>
      <c r="O446" s="87">
        <v>0</v>
      </c>
      <c r="P446" s="27"/>
    </row>
    <row r="447" spans="1:16" x14ac:dyDescent="0.35">
      <c r="A447" s="89" t="s">
        <v>161</v>
      </c>
      <c r="B447" s="100">
        <v>9001211000</v>
      </c>
      <c r="C447" s="89" t="s">
        <v>50</v>
      </c>
      <c r="D447" s="45">
        <v>1686.9847</v>
      </c>
      <c r="E447" s="45">
        <v>4962.78</v>
      </c>
      <c r="F447" s="76">
        <f>Table323[[#This Row],[Single Family]]+Table323[[#This Row],[2-4 Units]]+Table323[[#This Row],[&gt;4 Units]]</f>
        <v>3</v>
      </c>
      <c r="G447" s="86">
        <v>3</v>
      </c>
      <c r="H447" s="86">
        <v>0</v>
      </c>
      <c r="I447" s="86">
        <v>0</v>
      </c>
      <c r="J447" s="87">
        <v>4962.78</v>
      </c>
      <c r="K447" s="46">
        <f t="shared" si="7"/>
        <v>0</v>
      </c>
      <c r="L447" s="86">
        <v>0</v>
      </c>
      <c r="M447" s="86">
        <v>0</v>
      </c>
      <c r="N447" s="86">
        <v>0</v>
      </c>
      <c r="O447" s="87">
        <v>0</v>
      </c>
      <c r="P447" s="27"/>
    </row>
    <row r="448" spans="1:16" x14ac:dyDescent="0.35">
      <c r="A448" s="89" t="s">
        <v>161</v>
      </c>
      <c r="B448" s="100">
        <v>9001220100</v>
      </c>
      <c r="C448" s="89" t="s">
        <v>50</v>
      </c>
      <c r="D448" s="45">
        <v>74095.170769999997</v>
      </c>
      <c r="E448" s="45">
        <v>73185.25</v>
      </c>
      <c r="F448" s="76">
        <f>Table323[[#This Row],[Single Family]]+Table323[[#This Row],[2-4 Units]]+Table323[[#This Row],[&gt;4 Units]]</f>
        <v>25</v>
      </c>
      <c r="G448" s="86">
        <v>25</v>
      </c>
      <c r="H448" s="86">
        <v>0</v>
      </c>
      <c r="I448" s="86">
        <v>0</v>
      </c>
      <c r="J448" s="87">
        <v>51247.41</v>
      </c>
      <c r="K448" s="46">
        <f t="shared" si="7"/>
        <v>1</v>
      </c>
      <c r="L448" s="86">
        <v>1</v>
      </c>
      <c r="M448" s="86">
        <v>0</v>
      </c>
      <c r="N448" s="86">
        <v>0</v>
      </c>
      <c r="O448" s="87">
        <v>8985.34</v>
      </c>
      <c r="P448" s="27"/>
    </row>
    <row r="449" spans="1:16" x14ac:dyDescent="0.35">
      <c r="A449" s="89" t="s">
        <v>161</v>
      </c>
      <c r="B449" s="100">
        <v>9001220200</v>
      </c>
      <c r="C449" s="89" t="s">
        <v>50</v>
      </c>
      <c r="D449" s="45">
        <v>85024.158200000005</v>
      </c>
      <c r="E449" s="45">
        <v>127831.01</v>
      </c>
      <c r="F449" s="76">
        <f>Table323[[#This Row],[Single Family]]+Table323[[#This Row],[2-4 Units]]+Table323[[#This Row],[&gt;4 Units]]</f>
        <v>28</v>
      </c>
      <c r="G449" s="86">
        <v>28</v>
      </c>
      <c r="H449" s="86">
        <v>0</v>
      </c>
      <c r="I449" s="86">
        <v>0</v>
      </c>
      <c r="J449" s="87">
        <v>60456.78</v>
      </c>
      <c r="K449" s="46">
        <f t="shared" si="7"/>
        <v>1</v>
      </c>
      <c r="L449" s="86">
        <v>1</v>
      </c>
      <c r="M449" s="86">
        <v>0</v>
      </c>
      <c r="N449" s="86">
        <v>0</v>
      </c>
      <c r="O449" s="87">
        <v>26854.23</v>
      </c>
      <c r="P449" s="27"/>
    </row>
    <row r="450" spans="1:16" x14ac:dyDescent="0.35">
      <c r="A450" s="89" t="s">
        <v>161</v>
      </c>
      <c r="B450" s="100">
        <v>9001220300</v>
      </c>
      <c r="C450" s="89" t="s">
        <v>50</v>
      </c>
      <c r="D450" s="45">
        <v>165182.87188000002</v>
      </c>
      <c r="E450" s="45">
        <v>211310.79</v>
      </c>
      <c r="F450" s="76">
        <f>Table323[[#This Row],[Single Family]]+Table323[[#This Row],[2-4 Units]]+Table323[[#This Row],[&gt;4 Units]]</f>
        <v>47</v>
      </c>
      <c r="G450" s="86">
        <v>47</v>
      </c>
      <c r="H450" s="86">
        <v>0</v>
      </c>
      <c r="I450" s="86">
        <v>0</v>
      </c>
      <c r="J450" s="87">
        <v>72410.09</v>
      </c>
      <c r="K450" s="46">
        <f t="shared" si="7"/>
        <v>4</v>
      </c>
      <c r="L450" s="86">
        <v>4</v>
      </c>
      <c r="M450" s="86">
        <v>0</v>
      </c>
      <c r="N450" s="86">
        <v>0</v>
      </c>
      <c r="O450" s="87">
        <v>74669.350000000006</v>
      </c>
      <c r="P450" s="27"/>
    </row>
    <row r="451" spans="1:16" x14ac:dyDescent="0.35">
      <c r="A451" s="89" t="s">
        <v>161</v>
      </c>
      <c r="B451" s="100">
        <v>9001257100</v>
      </c>
      <c r="C451" s="89" t="s">
        <v>50</v>
      </c>
      <c r="D451" s="45">
        <v>1470.9673</v>
      </c>
      <c r="E451" s="45">
        <v>507.12</v>
      </c>
      <c r="F451" s="76">
        <f>Table323[[#This Row],[Single Family]]+Table323[[#This Row],[2-4 Units]]+Table323[[#This Row],[&gt;4 Units]]</f>
        <v>0</v>
      </c>
      <c r="G451" s="86">
        <v>0</v>
      </c>
      <c r="H451" s="86">
        <v>0</v>
      </c>
      <c r="I451" s="86">
        <v>0</v>
      </c>
      <c r="J451" s="87">
        <v>0</v>
      </c>
      <c r="K451" s="46">
        <f t="shared" ref="K451:K512" si="8">L451+M451+N451</f>
        <v>1</v>
      </c>
      <c r="L451" s="86">
        <v>1</v>
      </c>
      <c r="M451" s="86">
        <v>0</v>
      </c>
      <c r="N451" s="86">
        <v>0</v>
      </c>
      <c r="O451" s="87">
        <v>507.12</v>
      </c>
      <c r="P451" s="27"/>
    </row>
    <row r="452" spans="1:16" x14ac:dyDescent="0.35">
      <c r="A452" s="89" t="s">
        <v>162</v>
      </c>
      <c r="B452" s="100">
        <v>9005306100</v>
      </c>
      <c r="C452" s="89" t="s">
        <v>50</v>
      </c>
      <c r="D452" s="45">
        <v>135295.59895000001</v>
      </c>
      <c r="E452" s="45">
        <v>252653.08</v>
      </c>
      <c r="F452" s="76">
        <f>Table323[[#This Row],[Single Family]]+Table323[[#This Row],[2-4 Units]]+Table323[[#This Row],[&gt;4 Units]]</f>
        <v>58</v>
      </c>
      <c r="G452" s="86">
        <v>58</v>
      </c>
      <c r="H452" s="86">
        <v>0</v>
      </c>
      <c r="I452" s="86">
        <v>0</v>
      </c>
      <c r="J452" s="87">
        <v>109895.52</v>
      </c>
      <c r="K452" s="46">
        <f t="shared" si="8"/>
        <v>5</v>
      </c>
      <c r="L452" s="86">
        <v>5</v>
      </c>
      <c r="M452" s="86">
        <v>0</v>
      </c>
      <c r="N452" s="86">
        <v>0</v>
      </c>
      <c r="O452" s="87">
        <v>75375.39</v>
      </c>
      <c r="P452" s="27"/>
    </row>
    <row r="453" spans="1:16" x14ac:dyDescent="0.35">
      <c r="A453" s="89" t="s">
        <v>163</v>
      </c>
      <c r="B453" s="100">
        <v>9011690300</v>
      </c>
      <c r="C453" s="89" t="s">
        <v>50</v>
      </c>
      <c r="D453" s="45">
        <v>61495.003770000003</v>
      </c>
      <c r="E453" s="45">
        <v>91140.59</v>
      </c>
      <c r="F453" s="76">
        <f>Table323[[#This Row],[Single Family]]+Table323[[#This Row],[2-4 Units]]+Table323[[#This Row],[&gt;4 Units]]</f>
        <v>15</v>
      </c>
      <c r="G453" s="86">
        <v>13</v>
      </c>
      <c r="H453" s="86">
        <v>2</v>
      </c>
      <c r="I453" s="86">
        <v>0</v>
      </c>
      <c r="J453" s="87">
        <v>14779.76</v>
      </c>
      <c r="K453" s="46">
        <f t="shared" si="8"/>
        <v>20</v>
      </c>
      <c r="L453" s="86">
        <v>15</v>
      </c>
      <c r="M453" s="86">
        <v>5</v>
      </c>
      <c r="N453" s="86">
        <v>0</v>
      </c>
      <c r="O453" s="87">
        <v>16117.51</v>
      </c>
      <c r="P453" s="27"/>
    </row>
    <row r="454" spans="1:16" x14ac:dyDescent="0.35">
      <c r="A454" s="89" t="s">
        <v>163</v>
      </c>
      <c r="B454" s="100">
        <v>9011690400</v>
      </c>
      <c r="C454" s="89" t="s">
        <v>50</v>
      </c>
      <c r="D454" s="45">
        <v>27244.328820000002</v>
      </c>
      <c r="E454" s="45">
        <v>38451.620000000003</v>
      </c>
      <c r="F454" s="76">
        <f>Table323[[#This Row],[Single Family]]+Table323[[#This Row],[2-4 Units]]+Table323[[#This Row],[&gt;4 Units]]</f>
        <v>4</v>
      </c>
      <c r="G454" s="86">
        <v>3</v>
      </c>
      <c r="H454" s="86">
        <v>1</v>
      </c>
      <c r="I454" s="86">
        <v>0</v>
      </c>
      <c r="J454" s="87">
        <v>8835.75</v>
      </c>
      <c r="K454" s="46">
        <f t="shared" si="8"/>
        <v>4</v>
      </c>
      <c r="L454" s="86">
        <v>2</v>
      </c>
      <c r="M454" s="86">
        <v>2</v>
      </c>
      <c r="N454" s="86">
        <v>0</v>
      </c>
      <c r="O454" s="87">
        <v>23843.87</v>
      </c>
      <c r="P454" s="27"/>
    </row>
    <row r="455" spans="1:16" x14ac:dyDescent="0.35">
      <c r="A455" s="89" t="s">
        <v>163</v>
      </c>
      <c r="B455" s="100">
        <v>9011690500</v>
      </c>
      <c r="C455" s="89" t="s">
        <v>56</v>
      </c>
      <c r="D455" s="45">
        <v>32265.2605</v>
      </c>
      <c r="E455" s="45">
        <v>16888.34</v>
      </c>
      <c r="F455" s="76">
        <f>Table323[[#This Row],[Single Family]]+Table323[[#This Row],[2-4 Units]]+Table323[[#This Row],[&gt;4 Units]]</f>
        <v>36</v>
      </c>
      <c r="G455" s="86">
        <v>32</v>
      </c>
      <c r="H455" s="86">
        <v>4</v>
      </c>
      <c r="I455" s="86">
        <v>0</v>
      </c>
      <c r="J455" s="87">
        <v>42804.36</v>
      </c>
      <c r="K455" s="46">
        <f t="shared" si="8"/>
        <v>132</v>
      </c>
      <c r="L455" s="86">
        <v>7</v>
      </c>
      <c r="M455" s="86">
        <v>5</v>
      </c>
      <c r="N455" s="86">
        <v>120</v>
      </c>
      <c r="O455" s="87">
        <v>24631.599999999999</v>
      </c>
      <c r="P455" s="27"/>
    </row>
    <row r="456" spans="1:16" x14ac:dyDescent="0.35">
      <c r="A456" s="89" t="s">
        <v>163</v>
      </c>
      <c r="B456" s="100">
        <v>9011690700</v>
      </c>
      <c r="C456" s="89" t="s">
        <v>50</v>
      </c>
      <c r="D456" s="45">
        <v>13575.398800000001</v>
      </c>
      <c r="E456" s="45">
        <v>5085.38</v>
      </c>
      <c r="F456" s="76">
        <f>Table323[[#This Row],[Single Family]]+Table323[[#This Row],[2-4 Units]]+Table323[[#This Row],[&gt;4 Units]]</f>
        <v>3</v>
      </c>
      <c r="G456" s="86">
        <v>2</v>
      </c>
      <c r="H456" s="86">
        <v>1</v>
      </c>
      <c r="I456" s="86">
        <v>0</v>
      </c>
      <c r="J456" s="87">
        <v>1346.46</v>
      </c>
      <c r="K456" s="46">
        <f t="shared" si="8"/>
        <v>3</v>
      </c>
      <c r="L456" s="86">
        <v>3</v>
      </c>
      <c r="M456" s="86">
        <v>0</v>
      </c>
      <c r="N456" s="86">
        <v>0</v>
      </c>
      <c r="O456" s="87">
        <v>1756.85</v>
      </c>
      <c r="P456" s="27"/>
    </row>
    <row r="457" spans="1:16" x14ac:dyDescent="0.35">
      <c r="A457" s="89" t="s">
        <v>163</v>
      </c>
      <c r="B457" s="100">
        <v>9011690800</v>
      </c>
      <c r="C457" s="89" t="s">
        <v>50</v>
      </c>
      <c r="D457" s="45">
        <v>32674.775600000001</v>
      </c>
      <c r="E457" s="45">
        <v>74534.210000000006</v>
      </c>
      <c r="F457" s="76">
        <f>Table323[[#This Row],[Single Family]]+Table323[[#This Row],[2-4 Units]]+Table323[[#This Row],[&gt;4 Units]]</f>
        <v>15</v>
      </c>
      <c r="G457" s="86">
        <v>15</v>
      </c>
      <c r="H457" s="86">
        <v>0</v>
      </c>
      <c r="I457" s="86">
        <v>0</v>
      </c>
      <c r="J457" s="87">
        <v>6498.67</v>
      </c>
      <c r="K457" s="46">
        <f t="shared" si="8"/>
        <v>8</v>
      </c>
      <c r="L457" s="86">
        <v>6</v>
      </c>
      <c r="M457" s="86">
        <v>2</v>
      </c>
      <c r="N457" s="86">
        <v>0</v>
      </c>
      <c r="O457" s="87">
        <v>64600.54</v>
      </c>
      <c r="P457" s="27"/>
    </row>
    <row r="458" spans="1:16" x14ac:dyDescent="0.35">
      <c r="A458" s="89" t="s">
        <v>163</v>
      </c>
      <c r="B458" s="100">
        <v>9011690900</v>
      </c>
      <c r="C458" s="89" t="s">
        <v>50</v>
      </c>
      <c r="D458" s="45">
        <v>153853.62368000002</v>
      </c>
      <c r="E458" s="45">
        <v>190357.69</v>
      </c>
      <c r="F458" s="76">
        <f>Table323[[#This Row],[Single Family]]+Table323[[#This Row],[2-4 Units]]+Table323[[#This Row],[&gt;4 Units]]</f>
        <v>38</v>
      </c>
      <c r="G458" s="86">
        <v>38</v>
      </c>
      <c r="H458" s="86">
        <v>0</v>
      </c>
      <c r="I458" s="86">
        <v>0</v>
      </c>
      <c r="J458" s="87">
        <v>42295.12</v>
      </c>
      <c r="K458" s="46">
        <f t="shared" si="8"/>
        <v>8</v>
      </c>
      <c r="L458" s="86">
        <v>7</v>
      </c>
      <c r="M458" s="86">
        <v>1</v>
      </c>
      <c r="N458" s="86">
        <v>0</v>
      </c>
      <c r="O458" s="87">
        <v>81260.94</v>
      </c>
      <c r="P458" s="27"/>
    </row>
    <row r="459" spans="1:16" x14ac:dyDescent="0.35">
      <c r="A459" s="89" t="s">
        <v>163</v>
      </c>
      <c r="B459" s="100">
        <v>9011693400</v>
      </c>
      <c r="C459" s="89" t="s">
        <v>50</v>
      </c>
      <c r="D459" s="45">
        <v>162.1694</v>
      </c>
      <c r="E459" s="45">
        <v>0</v>
      </c>
      <c r="F459" s="76">
        <f>Table323[[#This Row],[Single Family]]+Table323[[#This Row],[2-4 Units]]+Table323[[#This Row],[&gt;4 Units]]</f>
        <v>0</v>
      </c>
      <c r="G459" s="86">
        <v>0</v>
      </c>
      <c r="H459" s="86">
        <v>0</v>
      </c>
      <c r="I459" s="86">
        <v>0</v>
      </c>
      <c r="J459" s="87">
        <v>0</v>
      </c>
      <c r="K459" s="46">
        <f t="shared" si="8"/>
        <v>0</v>
      </c>
      <c r="L459" s="86">
        <v>0</v>
      </c>
      <c r="M459" s="86">
        <v>0</v>
      </c>
      <c r="N459" s="86">
        <v>0</v>
      </c>
      <c r="O459" s="87">
        <v>0</v>
      </c>
      <c r="P459" s="27"/>
    </row>
    <row r="460" spans="1:16" x14ac:dyDescent="0.35">
      <c r="A460" s="89" t="s">
        <v>163</v>
      </c>
      <c r="B460" s="100">
        <v>9011870300</v>
      </c>
      <c r="C460" s="89" t="s">
        <v>50</v>
      </c>
      <c r="D460" s="45">
        <v>33672.476220000004</v>
      </c>
      <c r="E460" s="45">
        <v>10947.79</v>
      </c>
      <c r="F460" s="76">
        <f>Table323[[#This Row],[Single Family]]+Table323[[#This Row],[2-4 Units]]+Table323[[#This Row],[&gt;4 Units]]</f>
        <v>10</v>
      </c>
      <c r="G460" s="86">
        <v>9</v>
      </c>
      <c r="H460" s="86">
        <v>1</v>
      </c>
      <c r="I460" s="86">
        <v>0</v>
      </c>
      <c r="J460" s="87">
        <v>7774.3</v>
      </c>
      <c r="K460" s="46">
        <f t="shared" si="8"/>
        <v>5</v>
      </c>
      <c r="L460" s="86">
        <v>3</v>
      </c>
      <c r="M460" s="86">
        <v>2</v>
      </c>
      <c r="N460" s="86">
        <v>0</v>
      </c>
      <c r="O460" s="87">
        <v>3461.66</v>
      </c>
      <c r="P460" s="27"/>
    </row>
    <row r="461" spans="1:16" x14ac:dyDescent="0.35">
      <c r="A461" s="89" t="s">
        <v>164</v>
      </c>
      <c r="B461" s="100">
        <v>9005253100</v>
      </c>
      <c r="C461" s="89" t="s">
        <v>50</v>
      </c>
      <c r="D461" s="45">
        <v>68292.406409999996</v>
      </c>
      <c r="E461" s="45">
        <v>112252.74</v>
      </c>
      <c r="F461" s="76">
        <f>Table323[[#This Row],[Single Family]]+Table323[[#This Row],[2-4 Units]]+Table323[[#This Row],[&gt;4 Units]]</f>
        <v>21</v>
      </c>
      <c r="G461" s="86">
        <v>21</v>
      </c>
      <c r="H461" s="86">
        <v>0</v>
      </c>
      <c r="I461" s="86">
        <v>0</v>
      </c>
      <c r="J461" s="87">
        <v>32941.35</v>
      </c>
      <c r="K461" s="46">
        <f t="shared" si="8"/>
        <v>5</v>
      </c>
      <c r="L461" s="86">
        <v>3</v>
      </c>
      <c r="M461" s="86">
        <v>2</v>
      </c>
      <c r="N461" s="86">
        <v>0</v>
      </c>
      <c r="O461" s="87">
        <v>26534.04</v>
      </c>
      <c r="P461" s="27"/>
    </row>
    <row r="462" spans="1:16" x14ac:dyDescent="0.35">
      <c r="A462" s="89" t="s">
        <v>164</v>
      </c>
      <c r="B462" s="100">
        <v>9005253200</v>
      </c>
      <c r="C462" s="89" t="s">
        <v>50</v>
      </c>
      <c r="D462" s="45">
        <v>113216.54200999999</v>
      </c>
      <c r="E462" s="45">
        <v>99383.24</v>
      </c>
      <c r="F462" s="76">
        <f>Table323[[#This Row],[Single Family]]+Table323[[#This Row],[2-4 Units]]+Table323[[#This Row],[&gt;4 Units]]</f>
        <v>78</v>
      </c>
      <c r="G462" s="86">
        <v>77</v>
      </c>
      <c r="H462" s="86">
        <v>1</v>
      </c>
      <c r="I462" s="86">
        <v>0</v>
      </c>
      <c r="J462" s="87">
        <v>112062.28</v>
      </c>
      <c r="K462" s="46">
        <f t="shared" si="8"/>
        <v>13</v>
      </c>
      <c r="L462" s="86">
        <v>9</v>
      </c>
      <c r="M462" s="86">
        <v>4</v>
      </c>
      <c r="N462" s="86">
        <v>0</v>
      </c>
      <c r="O462" s="87">
        <v>61557.33</v>
      </c>
      <c r="P462" s="27"/>
    </row>
    <row r="463" spans="1:16" x14ac:dyDescent="0.35">
      <c r="A463" s="89" t="s">
        <v>164</v>
      </c>
      <c r="B463" s="100">
        <v>9005253300</v>
      </c>
      <c r="C463" s="89" t="s">
        <v>50</v>
      </c>
      <c r="D463" s="45">
        <v>35769.609370000006</v>
      </c>
      <c r="E463" s="45">
        <v>26827.1</v>
      </c>
      <c r="F463" s="76">
        <f>Table323[[#This Row],[Single Family]]+Table323[[#This Row],[2-4 Units]]+Table323[[#This Row],[&gt;4 Units]]</f>
        <v>4</v>
      </c>
      <c r="G463" s="86">
        <v>4</v>
      </c>
      <c r="H463" s="86">
        <v>0</v>
      </c>
      <c r="I463" s="86">
        <v>0</v>
      </c>
      <c r="J463" s="87">
        <v>9016.0499999999993</v>
      </c>
      <c r="K463" s="46">
        <f t="shared" si="8"/>
        <v>2</v>
      </c>
      <c r="L463" s="86">
        <v>2</v>
      </c>
      <c r="M463" s="86">
        <v>0</v>
      </c>
      <c r="N463" s="86">
        <v>0</v>
      </c>
      <c r="O463" s="87">
        <v>8848.1</v>
      </c>
      <c r="P463" s="27"/>
    </row>
    <row r="464" spans="1:16" x14ac:dyDescent="0.35">
      <c r="A464" s="89" t="s">
        <v>164</v>
      </c>
      <c r="B464" s="100">
        <v>9005253400</v>
      </c>
      <c r="C464" s="89" t="s">
        <v>50</v>
      </c>
      <c r="D464" s="45">
        <v>283480.18257</v>
      </c>
      <c r="E464" s="45">
        <v>335084.28000000003</v>
      </c>
      <c r="F464" s="76">
        <f>Table323[[#This Row],[Single Family]]+Table323[[#This Row],[2-4 Units]]+Table323[[#This Row],[&gt;4 Units]]</f>
        <v>37</v>
      </c>
      <c r="G464" s="86">
        <v>37</v>
      </c>
      <c r="H464" s="86">
        <v>0</v>
      </c>
      <c r="I464" s="86">
        <v>0</v>
      </c>
      <c r="J464" s="87">
        <v>61066.7</v>
      </c>
      <c r="K464" s="46">
        <f t="shared" si="8"/>
        <v>4</v>
      </c>
      <c r="L464" s="86">
        <v>3</v>
      </c>
      <c r="M464" s="86">
        <v>1</v>
      </c>
      <c r="N464" s="86">
        <v>0</v>
      </c>
      <c r="O464" s="87">
        <v>55010.19</v>
      </c>
      <c r="P464" s="27"/>
    </row>
    <row r="465" spans="1:16" x14ac:dyDescent="0.35">
      <c r="A465" s="89" t="s">
        <v>164</v>
      </c>
      <c r="B465" s="100">
        <v>9005253500</v>
      </c>
      <c r="C465" s="89" t="s">
        <v>50</v>
      </c>
      <c r="D465" s="45">
        <v>93864.866130000009</v>
      </c>
      <c r="E465" s="45">
        <v>106958.7</v>
      </c>
      <c r="F465" s="76">
        <f>Table323[[#This Row],[Single Family]]+Table323[[#This Row],[2-4 Units]]+Table323[[#This Row],[&gt;4 Units]]</f>
        <v>39</v>
      </c>
      <c r="G465" s="86">
        <v>39</v>
      </c>
      <c r="H465" s="86">
        <v>0</v>
      </c>
      <c r="I465" s="86">
        <v>0</v>
      </c>
      <c r="J465" s="87">
        <v>90907.43</v>
      </c>
      <c r="K465" s="46">
        <f t="shared" si="8"/>
        <v>4</v>
      </c>
      <c r="L465" s="86">
        <v>4</v>
      </c>
      <c r="M465" s="86">
        <v>0</v>
      </c>
      <c r="N465" s="86">
        <v>0</v>
      </c>
      <c r="O465" s="87">
        <v>56393.14</v>
      </c>
      <c r="P465" s="27"/>
    </row>
    <row r="466" spans="1:16" x14ac:dyDescent="0.35">
      <c r="A466" s="89" t="s">
        <v>164</v>
      </c>
      <c r="B466" s="100">
        <v>9005253600</v>
      </c>
      <c r="C466" s="89" t="s">
        <v>50</v>
      </c>
      <c r="D466" s="45">
        <v>41099.521509999999</v>
      </c>
      <c r="E466" s="45">
        <v>62096.44</v>
      </c>
      <c r="F466" s="76">
        <f>Table323[[#This Row],[Single Family]]+Table323[[#This Row],[2-4 Units]]+Table323[[#This Row],[&gt;4 Units]]</f>
        <v>6</v>
      </c>
      <c r="G466" s="86">
        <v>6</v>
      </c>
      <c r="H466" s="86">
        <v>0</v>
      </c>
      <c r="I466" s="86">
        <v>0</v>
      </c>
      <c r="J466" s="87">
        <v>14204.4</v>
      </c>
      <c r="K466" s="46">
        <f t="shared" si="8"/>
        <v>4</v>
      </c>
      <c r="L466" s="86">
        <v>2</v>
      </c>
      <c r="M466" s="86">
        <v>2</v>
      </c>
      <c r="N466" s="86">
        <v>0</v>
      </c>
      <c r="O466" s="87">
        <v>37024.74</v>
      </c>
      <c r="P466" s="27"/>
    </row>
    <row r="467" spans="1:16" x14ac:dyDescent="0.35">
      <c r="A467" s="89" t="s">
        <v>164</v>
      </c>
      <c r="B467" s="100">
        <v>9005266100</v>
      </c>
      <c r="C467" s="89" t="s">
        <v>50</v>
      </c>
      <c r="D467" s="45">
        <v>28.238399999999999</v>
      </c>
      <c r="E467" s="45">
        <v>0</v>
      </c>
      <c r="F467" s="76">
        <f>Table323[[#This Row],[Single Family]]+Table323[[#This Row],[2-4 Units]]+Table323[[#This Row],[&gt;4 Units]]</f>
        <v>0</v>
      </c>
      <c r="G467" s="86">
        <v>0</v>
      </c>
      <c r="H467" s="86">
        <v>0</v>
      </c>
      <c r="I467" s="86">
        <v>0</v>
      </c>
      <c r="J467" s="87">
        <v>0</v>
      </c>
      <c r="K467" s="46">
        <f t="shared" si="8"/>
        <v>0</v>
      </c>
      <c r="L467" s="86">
        <v>0</v>
      </c>
      <c r="M467" s="86">
        <v>0</v>
      </c>
      <c r="N467" s="86">
        <v>0</v>
      </c>
      <c r="O467" s="87">
        <v>0</v>
      </c>
      <c r="P467" s="27"/>
    </row>
    <row r="468" spans="1:16" x14ac:dyDescent="0.35">
      <c r="A468" s="89" t="s">
        <v>164</v>
      </c>
      <c r="B468" s="100">
        <v>9005267100</v>
      </c>
      <c r="C468" s="89" t="s">
        <v>50</v>
      </c>
      <c r="D468" s="45">
        <v>107.4628</v>
      </c>
      <c r="E468" s="45">
        <v>0</v>
      </c>
      <c r="F468" s="76">
        <f>Table323[[#This Row],[Single Family]]+Table323[[#This Row],[2-4 Units]]+Table323[[#This Row],[&gt;4 Units]]</f>
        <v>0</v>
      </c>
      <c r="G468" s="86">
        <v>0</v>
      </c>
      <c r="H468" s="86">
        <v>0</v>
      </c>
      <c r="I468" s="86">
        <v>0</v>
      </c>
      <c r="J468" s="87">
        <v>0</v>
      </c>
      <c r="K468" s="46">
        <f t="shared" si="8"/>
        <v>0</v>
      </c>
      <c r="L468" s="86">
        <v>0</v>
      </c>
      <c r="M468" s="86">
        <v>0</v>
      </c>
      <c r="N468" s="86">
        <v>0</v>
      </c>
      <c r="O468" s="87">
        <v>0</v>
      </c>
      <c r="P468" s="27"/>
    </row>
    <row r="469" spans="1:16" x14ac:dyDescent="0.35">
      <c r="A469" s="89" t="s">
        <v>165</v>
      </c>
      <c r="B469" s="100">
        <v>9003400100</v>
      </c>
      <c r="C469" s="89" t="s">
        <v>50</v>
      </c>
      <c r="D469" s="45">
        <v>301.84559999999999</v>
      </c>
      <c r="E469" s="45">
        <v>50284.83</v>
      </c>
      <c r="F469" s="76">
        <f>Table323[[#This Row],[Single Family]]+Table323[[#This Row],[2-4 Units]]+Table323[[#This Row],[&gt;4 Units]]</f>
        <v>0</v>
      </c>
      <c r="G469" s="86">
        <v>0</v>
      </c>
      <c r="H469" s="86">
        <v>0</v>
      </c>
      <c r="I469" s="86">
        <v>0</v>
      </c>
      <c r="J469" s="87">
        <v>0</v>
      </c>
      <c r="K469" s="46">
        <f t="shared" si="8"/>
        <v>0</v>
      </c>
      <c r="L469" s="86">
        <v>0</v>
      </c>
      <c r="M469" s="86">
        <v>0</v>
      </c>
      <c r="N469" s="86">
        <v>0</v>
      </c>
      <c r="O469" s="87">
        <v>0</v>
      </c>
      <c r="P469" s="27"/>
    </row>
    <row r="470" spans="1:16" x14ac:dyDescent="0.35">
      <c r="A470" s="89" t="s">
        <v>165</v>
      </c>
      <c r="B470" s="100">
        <v>9003416300</v>
      </c>
      <c r="C470" s="89" t="s">
        <v>50</v>
      </c>
      <c r="D470" s="45">
        <v>164.5915</v>
      </c>
      <c r="E470" s="45">
        <v>0</v>
      </c>
      <c r="F470" s="76">
        <f>Table323[[#This Row],[Single Family]]+Table323[[#This Row],[2-4 Units]]+Table323[[#This Row],[&gt;4 Units]]</f>
        <v>0</v>
      </c>
      <c r="G470" s="86">
        <v>0</v>
      </c>
      <c r="H470" s="86">
        <v>0</v>
      </c>
      <c r="I470" s="86">
        <v>0</v>
      </c>
      <c r="J470" s="87">
        <v>0</v>
      </c>
      <c r="K470" s="46">
        <f t="shared" si="8"/>
        <v>0</v>
      </c>
      <c r="L470" s="86">
        <v>0</v>
      </c>
      <c r="M470" s="86">
        <v>0</v>
      </c>
      <c r="N470" s="86">
        <v>0</v>
      </c>
      <c r="O470" s="87">
        <v>0</v>
      </c>
      <c r="P470" s="27"/>
    </row>
    <row r="471" spans="1:16" x14ac:dyDescent="0.35">
      <c r="A471" s="89" t="s">
        <v>165</v>
      </c>
      <c r="B471" s="100">
        <v>9003492600</v>
      </c>
      <c r="C471" s="89" t="s">
        <v>50</v>
      </c>
      <c r="D471" s="45">
        <v>183.00370000000001</v>
      </c>
      <c r="E471" s="45">
        <v>0</v>
      </c>
      <c r="F471" s="76">
        <f>Table323[[#This Row],[Single Family]]+Table323[[#This Row],[2-4 Units]]+Table323[[#This Row],[&gt;4 Units]]</f>
        <v>0</v>
      </c>
      <c r="G471" s="86">
        <v>0</v>
      </c>
      <c r="H471" s="86">
        <v>0</v>
      </c>
      <c r="I471" s="86">
        <v>0</v>
      </c>
      <c r="J471" s="87">
        <v>0</v>
      </c>
      <c r="K471" s="46">
        <f t="shared" si="8"/>
        <v>0</v>
      </c>
      <c r="L471" s="86">
        <v>0</v>
      </c>
      <c r="M471" s="86">
        <v>0</v>
      </c>
      <c r="N471" s="86">
        <v>0</v>
      </c>
      <c r="O471" s="87">
        <v>0</v>
      </c>
      <c r="P471" s="27"/>
    </row>
    <row r="472" spans="1:16" x14ac:dyDescent="0.35">
      <c r="A472" s="89" t="s">
        <v>165</v>
      </c>
      <c r="B472" s="100">
        <v>9003494100</v>
      </c>
      <c r="C472" s="89" t="s">
        <v>50</v>
      </c>
      <c r="D472" s="45">
        <v>65747.7932</v>
      </c>
      <c r="E472" s="45">
        <v>43209.73</v>
      </c>
      <c r="F472" s="76">
        <f>Table323[[#This Row],[Single Family]]+Table323[[#This Row],[2-4 Units]]+Table323[[#This Row],[&gt;4 Units]]</f>
        <v>24</v>
      </c>
      <c r="G472" s="86">
        <v>23</v>
      </c>
      <c r="H472" s="86">
        <v>1</v>
      </c>
      <c r="I472" s="86">
        <v>0</v>
      </c>
      <c r="J472" s="87">
        <v>20943.14</v>
      </c>
      <c r="K472" s="46">
        <f t="shared" si="8"/>
        <v>5</v>
      </c>
      <c r="L472" s="86">
        <v>5</v>
      </c>
      <c r="M472" s="86">
        <v>0</v>
      </c>
      <c r="N472" s="86">
        <v>0</v>
      </c>
      <c r="O472" s="87">
        <v>14559.7</v>
      </c>
      <c r="P472" s="27"/>
    </row>
    <row r="473" spans="1:16" x14ac:dyDescent="0.35">
      <c r="A473" s="89" t="s">
        <v>165</v>
      </c>
      <c r="B473" s="100">
        <v>9003494201</v>
      </c>
      <c r="C473" s="89" t="s">
        <v>50</v>
      </c>
      <c r="D473" s="45">
        <v>52806.778959999996</v>
      </c>
      <c r="E473" s="45">
        <v>57217.91</v>
      </c>
      <c r="F473" s="76">
        <f>Table323[[#This Row],[Single Family]]+Table323[[#This Row],[2-4 Units]]+Table323[[#This Row],[&gt;4 Units]]</f>
        <v>22</v>
      </c>
      <c r="G473" s="86">
        <v>22</v>
      </c>
      <c r="H473" s="86">
        <v>0</v>
      </c>
      <c r="I473" s="86">
        <v>0</v>
      </c>
      <c r="J473" s="87">
        <v>16583.29</v>
      </c>
      <c r="K473" s="46">
        <f t="shared" si="8"/>
        <v>4</v>
      </c>
      <c r="L473" s="86">
        <v>4</v>
      </c>
      <c r="M473" s="86">
        <v>0</v>
      </c>
      <c r="N473" s="86">
        <v>0</v>
      </c>
      <c r="O473" s="87">
        <v>25656.52</v>
      </c>
      <c r="P473" s="27"/>
    </row>
    <row r="474" spans="1:16" x14ac:dyDescent="0.35">
      <c r="A474" s="89" t="s">
        <v>165</v>
      </c>
      <c r="B474" s="100">
        <v>9003494202</v>
      </c>
      <c r="C474" s="89" t="s">
        <v>50</v>
      </c>
      <c r="D474" s="45">
        <v>35378.125399999997</v>
      </c>
      <c r="E474" s="45">
        <v>14667.9</v>
      </c>
      <c r="F474" s="76">
        <f>Table323[[#This Row],[Single Family]]+Table323[[#This Row],[2-4 Units]]+Table323[[#This Row],[&gt;4 Units]]</f>
        <v>10</v>
      </c>
      <c r="G474" s="86">
        <v>10</v>
      </c>
      <c r="H474" s="86">
        <v>0</v>
      </c>
      <c r="I474" s="86">
        <v>0</v>
      </c>
      <c r="J474" s="87">
        <v>4896.4399999999996</v>
      </c>
      <c r="K474" s="46">
        <f t="shared" si="8"/>
        <v>0</v>
      </c>
      <c r="L474" s="86">
        <v>0</v>
      </c>
      <c r="M474" s="86">
        <v>0</v>
      </c>
      <c r="N474" s="86">
        <v>0</v>
      </c>
      <c r="O474" s="87">
        <v>0</v>
      </c>
      <c r="P474" s="27"/>
    </row>
    <row r="475" spans="1:16" x14ac:dyDescent="0.35">
      <c r="A475" s="89" t="s">
        <v>165</v>
      </c>
      <c r="B475" s="100">
        <v>9003494300</v>
      </c>
      <c r="C475" s="89" t="s">
        <v>50</v>
      </c>
      <c r="D475" s="45">
        <v>46316.965530000001</v>
      </c>
      <c r="E475" s="45">
        <v>56224.480000000003</v>
      </c>
      <c r="F475" s="76">
        <f>Table323[[#This Row],[Single Family]]+Table323[[#This Row],[2-4 Units]]+Table323[[#This Row],[&gt;4 Units]]</f>
        <v>87</v>
      </c>
      <c r="G475" s="86">
        <v>86</v>
      </c>
      <c r="H475" s="86">
        <v>1</v>
      </c>
      <c r="I475" s="86">
        <v>0</v>
      </c>
      <c r="J475" s="87">
        <v>89510.14</v>
      </c>
      <c r="K475" s="46">
        <f t="shared" si="8"/>
        <v>89</v>
      </c>
      <c r="L475" s="86">
        <v>13</v>
      </c>
      <c r="M475" s="86">
        <v>0</v>
      </c>
      <c r="N475" s="86">
        <v>76</v>
      </c>
      <c r="O475" s="87">
        <v>62348.22</v>
      </c>
      <c r="P475" s="27"/>
    </row>
    <row r="476" spans="1:16" x14ac:dyDescent="0.35">
      <c r="A476" s="89" t="s">
        <v>165</v>
      </c>
      <c r="B476" s="100">
        <v>9003494400</v>
      </c>
      <c r="C476" s="89" t="s">
        <v>50</v>
      </c>
      <c r="D476" s="45">
        <v>175031.56773000001</v>
      </c>
      <c r="E476" s="45">
        <v>156523.34</v>
      </c>
      <c r="F476" s="76">
        <f>Table323[[#This Row],[Single Family]]+Table323[[#This Row],[2-4 Units]]+Table323[[#This Row],[&gt;4 Units]]</f>
        <v>21</v>
      </c>
      <c r="G476" s="86">
        <v>21</v>
      </c>
      <c r="H476" s="86">
        <v>0</v>
      </c>
      <c r="I476" s="86">
        <v>0</v>
      </c>
      <c r="J476" s="87">
        <v>21575.56</v>
      </c>
      <c r="K476" s="46">
        <f t="shared" si="8"/>
        <v>8</v>
      </c>
      <c r="L476" s="86">
        <v>6</v>
      </c>
      <c r="M476" s="86">
        <v>2</v>
      </c>
      <c r="N476" s="86">
        <v>0</v>
      </c>
      <c r="O476" s="87">
        <v>9608.5400000000009</v>
      </c>
      <c r="P476" s="27"/>
    </row>
    <row r="477" spans="1:16" x14ac:dyDescent="0.35">
      <c r="A477" s="89" t="s">
        <v>165</v>
      </c>
      <c r="B477" s="100">
        <v>9003494500</v>
      </c>
      <c r="C477" s="89" t="s">
        <v>50</v>
      </c>
      <c r="D477" s="45">
        <v>48922.492700000003</v>
      </c>
      <c r="E477" s="45">
        <v>62915.96</v>
      </c>
      <c r="F477" s="76">
        <f>Table323[[#This Row],[Single Family]]+Table323[[#This Row],[2-4 Units]]+Table323[[#This Row],[&gt;4 Units]]</f>
        <v>20</v>
      </c>
      <c r="G477" s="86">
        <v>20</v>
      </c>
      <c r="H477" s="86">
        <v>0</v>
      </c>
      <c r="I477" s="86">
        <v>0</v>
      </c>
      <c r="J477" s="87">
        <v>20088.8</v>
      </c>
      <c r="K477" s="46">
        <f t="shared" si="8"/>
        <v>2</v>
      </c>
      <c r="L477" s="86">
        <v>2</v>
      </c>
      <c r="M477" s="86">
        <v>0</v>
      </c>
      <c r="N477" s="86">
        <v>0</v>
      </c>
      <c r="O477" s="87">
        <v>31933.05</v>
      </c>
      <c r="P477" s="27"/>
    </row>
    <row r="478" spans="1:16" x14ac:dyDescent="0.35">
      <c r="A478" s="89" t="s">
        <v>165</v>
      </c>
      <c r="B478" s="100">
        <v>9003494600</v>
      </c>
      <c r="C478" s="89" t="s">
        <v>50</v>
      </c>
      <c r="D478" s="45">
        <v>41462.174010000002</v>
      </c>
      <c r="E478" s="45">
        <v>68739.63</v>
      </c>
      <c r="F478" s="76">
        <f>Table323[[#This Row],[Single Family]]+Table323[[#This Row],[2-4 Units]]+Table323[[#This Row],[&gt;4 Units]]</f>
        <v>41</v>
      </c>
      <c r="G478" s="86">
        <v>17</v>
      </c>
      <c r="H478" s="86">
        <v>0</v>
      </c>
      <c r="I478" s="86">
        <v>24</v>
      </c>
      <c r="J478" s="87">
        <v>60313.39</v>
      </c>
      <c r="K478" s="46">
        <f t="shared" si="8"/>
        <v>4</v>
      </c>
      <c r="L478" s="86">
        <v>4</v>
      </c>
      <c r="M478" s="86">
        <v>0</v>
      </c>
      <c r="N478" s="86">
        <v>0</v>
      </c>
      <c r="O478" s="87">
        <v>3623.06</v>
      </c>
      <c r="P478" s="27"/>
    </row>
    <row r="479" spans="1:16" x14ac:dyDescent="0.35">
      <c r="A479" s="89" t="s">
        <v>166</v>
      </c>
      <c r="B479" s="100">
        <v>9001100100</v>
      </c>
      <c r="C479" s="89" t="s">
        <v>50</v>
      </c>
      <c r="D479" s="45">
        <v>330.72</v>
      </c>
      <c r="E479" s="45">
        <v>45788.959999999999</v>
      </c>
      <c r="F479" s="76">
        <f>Table323[[#This Row],[Single Family]]+Table323[[#This Row],[2-4 Units]]+Table323[[#This Row],[&gt;4 Units]]</f>
        <v>0</v>
      </c>
      <c r="G479" s="86">
        <v>0</v>
      </c>
      <c r="H479" s="86">
        <v>0</v>
      </c>
      <c r="I479" s="86">
        <v>0</v>
      </c>
      <c r="J479" s="87">
        <v>0</v>
      </c>
      <c r="K479" s="46">
        <f t="shared" si="8"/>
        <v>0</v>
      </c>
      <c r="L479" s="86">
        <v>0</v>
      </c>
      <c r="M479" s="86">
        <v>0</v>
      </c>
      <c r="N479" s="86">
        <v>0</v>
      </c>
      <c r="O479" s="87">
        <v>0</v>
      </c>
      <c r="P479" s="27"/>
    </row>
    <row r="480" spans="1:16" x14ac:dyDescent="0.35">
      <c r="A480" s="89" t="s">
        <v>166</v>
      </c>
      <c r="B480" s="100">
        <v>9001100300</v>
      </c>
      <c r="C480" s="89" t="s">
        <v>50</v>
      </c>
      <c r="D480" s="45">
        <v>275.40390000000002</v>
      </c>
      <c r="E480" s="45">
        <v>0</v>
      </c>
      <c r="F480" s="76">
        <f>Table323[[#This Row],[Single Family]]+Table323[[#This Row],[2-4 Units]]+Table323[[#This Row],[&gt;4 Units]]</f>
        <v>0</v>
      </c>
      <c r="G480" s="86">
        <v>0</v>
      </c>
      <c r="H480" s="86">
        <v>0</v>
      </c>
      <c r="I480" s="86">
        <v>0</v>
      </c>
      <c r="J480" s="87">
        <v>0</v>
      </c>
      <c r="K480" s="46">
        <f t="shared" si="8"/>
        <v>0</v>
      </c>
      <c r="L480" s="86">
        <v>0</v>
      </c>
      <c r="M480" s="86">
        <v>0</v>
      </c>
      <c r="N480" s="86">
        <v>0</v>
      </c>
      <c r="O480" s="87">
        <v>0</v>
      </c>
      <c r="P480" s="27" t="s">
        <v>200</v>
      </c>
    </row>
    <row r="481" spans="1:16" x14ac:dyDescent="0.35">
      <c r="A481" s="89" t="s">
        <v>166</v>
      </c>
      <c r="B481" s="100">
        <v>9001200302</v>
      </c>
      <c r="C481" s="89" t="s">
        <v>50</v>
      </c>
      <c r="D481" s="45">
        <v>189.68700000000001</v>
      </c>
      <c r="E481" s="45">
        <v>0</v>
      </c>
      <c r="F481" s="76">
        <f>Table323[[#This Row],[Single Family]]+Table323[[#This Row],[2-4 Units]]+Table323[[#This Row],[&gt;4 Units]]</f>
        <v>0</v>
      </c>
      <c r="G481" s="86">
        <v>0</v>
      </c>
      <c r="H481" s="86">
        <v>0</v>
      </c>
      <c r="I481" s="86">
        <v>0</v>
      </c>
      <c r="J481" s="87">
        <v>0</v>
      </c>
      <c r="K481" s="46">
        <f t="shared" si="8"/>
        <v>0</v>
      </c>
      <c r="L481" s="86">
        <v>0</v>
      </c>
      <c r="M481" s="86">
        <v>0</v>
      </c>
      <c r="N481" s="86">
        <v>0</v>
      </c>
      <c r="O481" s="87">
        <v>0</v>
      </c>
      <c r="P481" s="27"/>
    </row>
    <row r="482" spans="1:16" x14ac:dyDescent="0.35">
      <c r="A482" s="89" t="s">
        <v>166</v>
      </c>
      <c r="B482" s="100">
        <v>9001205200</v>
      </c>
      <c r="C482" s="89" t="s">
        <v>50</v>
      </c>
      <c r="D482" s="45">
        <v>610.32150000000001</v>
      </c>
      <c r="E482" s="45">
        <v>0</v>
      </c>
      <c r="F482" s="76">
        <f>Table323[[#This Row],[Single Family]]+Table323[[#This Row],[2-4 Units]]+Table323[[#This Row],[&gt;4 Units]]</f>
        <v>0</v>
      </c>
      <c r="G482" s="86">
        <v>0</v>
      </c>
      <c r="H482" s="86">
        <v>0</v>
      </c>
      <c r="I482" s="86">
        <v>0</v>
      </c>
      <c r="J482" s="87">
        <v>0</v>
      </c>
      <c r="K482" s="46">
        <f t="shared" si="8"/>
        <v>0</v>
      </c>
      <c r="L482" s="86">
        <v>0</v>
      </c>
      <c r="M482" s="86">
        <v>0</v>
      </c>
      <c r="N482" s="86">
        <v>0</v>
      </c>
      <c r="O482" s="87">
        <v>0</v>
      </c>
      <c r="P482" s="27"/>
    </row>
    <row r="483" spans="1:16" x14ac:dyDescent="0.35">
      <c r="A483" s="89" t="s">
        <v>166</v>
      </c>
      <c r="B483" s="100">
        <v>9001205300</v>
      </c>
      <c r="C483" s="89" t="s">
        <v>50</v>
      </c>
      <c r="D483" s="45">
        <v>352.06310000000002</v>
      </c>
      <c r="E483" s="45">
        <v>0</v>
      </c>
      <c r="F483" s="76">
        <f>Table323[[#This Row],[Single Family]]+Table323[[#This Row],[2-4 Units]]+Table323[[#This Row],[&gt;4 Units]]</f>
        <v>0</v>
      </c>
      <c r="G483" s="86">
        <v>0</v>
      </c>
      <c r="H483" s="86">
        <v>0</v>
      </c>
      <c r="I483" s="86">
        <v>0</v>
      </c>
      <c r="J483" s="87">
        <v>0</v>
      </c>
      <c r="K483" s="46">
        <f t="shared" si="8"/>
        <v>0</v>
      </c>
      <c r="L483" s="86">
        <v>0</v>
      </c>
      <c r="M483" s="86">
        <v>0</v>
      </c>
      <c r="N483" s="86">
        <v>0</v>
      </c>
      <c r="O483" s="87">
        <v>0</v>
      </c>
      <c r="P483" s="27"/>
    </row>
    <row r="484" spans="1:16" x14ac:dyDescent="0.35">
      <c r="A484" s="89" t="s">
        <v>166</v>
      </c>
      <c r="B484" s="100">
        <v>9001230100</v>
      </c>
      <c r="C484" s="89" t="s">
        <v>50</v>
      </c>
      <c r="D484" s="45">
        <v>60787.745799999997</v>
      </c>
      <c r="E484" s="45">
        <v>79758.41</v>
      </c>
      <c r="F484" s="76">
        <f>Table323[[#This Row],[Single Family]]+Table323[[#This Row],[2-4 Units]]+Table323[[#This Row],[&gt;4 Units]]</f>
        <v>70</v>
      </c>
      <c r="G484" s="86">
        <v>70</v>
      </c>
      <c r="H484" s="86">
        <v>0</v>
      </c>
      <c r="I484" s="86">
        <v>0</v>
      </c>
      <c r="J484" s="87">
        <v>131365.12</v>
      </c>
      <c r="K484" s="46">
        <f t="shared" si="8"/>
        <v>3</v>
      </c>
      <c r="L484" s="86">
        <v>2</v>
      </c>
      <c r="M484" s="86">
        <v>1</v>
      </c>
      <c r="N484" s="86">
        <v>0</v>
      </c>
      <c r="O484" s="87">
        <v>21911.59</v>
      </c>
      <c r="P484" s="27"/>
    </row>
    <row r="485" spans="1:16" x14ac:dyDescent="0.35">
      <c r="A485" s="89" t="s">
        <v>166</v>
      </c>
      <c r="B485" s="100">
        <v>9001230200</v>
      </c>
      <c r="C485" s="89" t="s">
        <v>50</v>
      </c>
      <c r="D485" s="45">
        <v>351618.26993999997</v>
      </c>
      <c r="E485" s="45">
        <v>386659.8</v>
      </c>
      <c r="F485" s="76">
        <f>Table323[[#This Row],[Single Family]]+Table323[[#This Row],[2-4 Units]]+Table323[[#This Row],[&gt;4 Units]]</f>
        <v>19</v>
      </c>
      <c r="G485" s="86">
        <v>19</v>
      </c>
      <c r="H485" s="86">
        <v>0</v>
      </c>
      <c r="I485" s="86">
        <v>0</v>
      </c>
      <c r="J485" s="87">
        <v>23804.37</v>
      </c>
      <c r="K485" s="46">
        <f t="shared" si="8"/>
        <v>0</v>
      </c>
      <c r="L485" s="86">
        <v>0</v>
      </c>
      <c r="M485" s="86">
        <v>0</v>
      </c>
      <c r="N485" s="86">
        <v>0</v>
      </c>
      <c r="O485" s="87">
        <v>0</v>
      </c>
      <c r="P485" s="27"/>
    </row>
    <row r="486" spans="1:16" x14ac:dyDescent="0.35">
      <c r="A486" s="89" t="s">
        <v>166</v>
      </c>
      <c r="B486" s="100">
        <v>9001230300</v>
      </c>
      <c r="C486" s="89" t="s">
        <v>50</v>
      </c>
      <c r="D486" s="45">
        <v>59837.826800000003</v>
      </c>
      <c r="E486" s="45">
        <v>136305.25</v>
      </c>
      <c r="F486" s="76">
        <f>Table323[[#This Row],[Single Family]]+Table323[[#This Row],[2-4 Units]]+Table323[[#This Row],[&gt;4 Units]]</f>
        <v>25</v>
      </c>
      <c r="G486" s="86">
        <v>25</v>
      </c>
      <c r="H486" s="86">
        <v>0</v>
      </c>
      <c r="I486" s="86">
        <v>0</v>
      </c>
      <c r="J486" s="87">
        <v>77637.97</v>
      </c>
      <c r="K486" s="46">
        <f t="shared" si="8"/>
        <v>1</v>
      </c>
      <c r="L486" s="86">
        <v>1</v>
      </c>
      <c r="M486" s="86">
        <v>0</v>
      </c>
      <c r="N486" s="86">
        <v>0</v>
      </c>
      <c r="O486" s="87">
        <v>37988.480000000003</v>
      </c>
      <c r="P486" s="27"/>
    </row>
    <row r="487" spans="1:16" x14ac:dyDescent="0.35">
      <c r="A487" s="89" t="s">
        <v>166</v>
      </c>
      <c r="B487" s="100">
        <v>9001230400</v>
      </c>
      <c r="C487" s="89" t="s">
        <v>50</v>
      </c>
      <c r="D487" s="45">
        <v>95063.506180000011</v>
      </c>
      <c r="E487" s="45">
        <v>102855.57</v>
      </c>
      <c r="F487" s="76">
        <f>Table323[[#This Row],[Single Family]]+Table323[[#This Row],[2-4 Units]]+Table323[[#This Row],[&gt;4 Units]]</f>
        <v>98</v>
      </c>
      <c r="G487" s="86">
        <v>98</v>
      </c>
      <c r="H487" s="86">
        <v>0</v>
      </c>
      <c r="I487" s="86">
        <v>0</v>
      </c>
      <c r="J487" s="87">
        <v>175260.35</v>
      </c>
      <c r="K487" s="46">
        <f t="shared" si="8"/>
        <v>6</v>
      </c>
      <c r="L487" s="86">
        <v>6</v>
      </c>
      <c r="M487" s="86">
        <v>0</v>
      </c>
      <c r="N487" s="86">
        <v>0</v>
      </c>
      <c r="O487" s="87">
        <v>23862.11</v>
      </c>
      <c r="P487" s="27"/>
    </row>
    <row r="488" spans="1:16" x14ac:dyDescent="0.35">
      <c r="A488" s="89" t="s">
        <v>166</v>
      </c>
      <c r="B488" s="100">
        <v>9001230502</v>
      </c>
      <c r="C488" s="89" t="s">
        <v>50</v>
      </c>
      <c r="D488" s="45">
        <v>18619.67857</v>
      </c>
      <c r="E488" s="45">
        <v>17472.87</v>
      </c>
      <c r="F488" s="76">
        <f>Table323[[#This Row],[Single Family]]+Table323[[#This Row],[2-4 Units]]+Table323[[#This Row],[&gt;4 Units]]</f>
        <v>23</v>
      </c>
      <c r="G488" s="86">
        <v>23</v>
      </c>
      <c r="H488" s="86">
        <v>0</v>
      </c>
      <c r="I488" s="86">
        <v>0</v>
      </c>
      <c r="J488" s="87">
        <v>28725.17</v>
      </c>
      <c r="K488" s="46">
        <f t="shared" si="8"/>
        <v>3</v>
      </c>
      <c r="L488" s="86">
        <v>3</v>
      </c>
      <c r="M488" s="86">
        <v>0</v>
      </c>
      <c r="N488" s="86">
        <v>0</v>
      </c>
      <c r="O488" s="87">
        <v>35864.83</v>
      </c>
      <c r="P488" s="27"/>
    </row>
    <row r="489" spans="1:16" x14ac:dyDescent="0.35">
      <c r="A489" s="89" t="s">
        <v>166</v>
      </c>
      <c r="B489" s="100">
        <v>9001230501</v>
      </c>
      <c r="C489" s="89" t="s">
        <v>50</v>
      </c>
      <c r="D489" s="45">
        <v>1616.3993</v>
      </c>
      <c r="E489" s="45">
        <v>982.15</v>
      </c>
      <c r="F489" s="76">
        <f>Table323[[#This Row],[Single Family]]+Table323[[#This Row],[2-4 Units]]+Table323[[#This Row],[&gt;4 Units]]</f>
        <v>0</v>
      </c>
      <c r="G489" s="86">
        <v>0</v>
      </c>
      <c r="H489" s="86">
        <v>0</v>
      </c>
      <c r="I489" s="86">
        <v>0</v>
      </c>
      <c r="J489" s="87">
        <v>0</v>
      </c>
      <c r="K489" s="46">
        <f t="shared" si="8"/>
        <v>0</v>
      </c>
      <c r="L489" s="86">
        <v>0</v>
      </c>
      <c r="M489" s="86">
        <v>0</v>
      </c>
      <c r="N489" s="86">
        <v>0</v>
      </c>
      <c r="O489" s="87">
        <v>0</v>
      </c>
      <c r="P489" s="27"/>
    </row>
    <row r="490" spans="1:16" x14ac:dyDescent="0.35">
      <c r="A490" s="89" t="s">
        <v>167</v>
      </c>
      <c r="B490" s="100">
        <v>9005296100</v>
      </c>
      <c r="C490" s="89" t="s">
        <v>50</v>
      </c>
      <c r="D490" s="45">
        <v>116.3668</v>
      </c>
      <c r="E490" s="45">
        <v>1507.5</v>
      </c>
      <c r="F490" s="76">
        <f>Table323[[#This Row],[Single Family]]+Table323[[#This Row],[2-4 Units]]+Table323[[#This Row],[&gt;4 Units]]</f>
        <v>0</v>
      </c>
      <c r="G490" s="86">
        <v>0</v>
      </c>
      <c r="H490" s="86">
        <v>0</v>
      </c>
      <c r="I490" s="86">
        <v>0</v>
      </c>
      <c r="J490" s="87">
        <v>0</v>
      </c>
      <c r="K490" s="46">
        <f t="shared" si="8"/>
        <v>1</v>
      </c>
      <c r="L490" s="86">
        <v>1</v>
      </c>
      <c r="M490" s="86">
        <v>0</v>
      </c>
      <c r="N490" s="86">
        <v>0</v>
      </c>
      <c r="O490" s="87">
        <v>1183.8800000000001</v>
      </c>
      <c r="P490" s="27"/>
    </row>
    <row r="491" spans="1:16" x14ac:dyDescent="0.35">
      <c r="A491" s="89" t="s">
        <v>167</v>
      </c>
      <c r="B491" s="100">
        <v>9005425600</v>
      </c>
      <c r="C491" s="89" t="s">
        <v>50</v>
      </c>
      <c r="D491" s="45">
        <v>37996.28989</v>
      </c>
      <c r="E491" s="45">
        <v>47900.83</v>
      </c>
      <c r="F491" s="76">
        <f>Table323[[#This Row],[Single Family]]+Table323[[#This Row],[2-4 Units]]+Table323[[#This Row],[&gt;4 Units]]</f>
        <v>10</v>
      </c>
      <c r="G491" s="86">
        <v>9</v>
      </c>
      <c r="H491" s="86">
        <v>1</v>
      </c>
      <c r="I491" s="86">
        <v>0</v>
      </c>
      <c r="J491" s="87">
        <v>25130.62</v>
      </c>
      <c r="K491" s="46">
        <f t="shared" si="8"/>
        <v>2</v>
      </c>
      <c r="L491" s="86">
        <v>2</v>
      </c>
      <c r="M491" s="86">
        <v>0</v>
      </c>
      <c r="N491" s="86">
        <v>0</v>
      </c>
      <c r="O491" s="87">
        <v>12785.71</v>
      </c>
      <c r="P491" s="27"/>
    </row>
    <row r="492" spans="1:16" x14ac:dyDescent="0.35">
      <c r="A492" s="89" t="s">
        <v>168</v>
      </c>
      <c r="B492" s="100">
        <v>9005260200</v>
      </c>
      <c r="C492" s="89" t="s">
        <v>50</v>
      </c>
      <c r="D492" s="45">
        <v>71853.971959999995</v>
      </c>
      <c r="E492" s="45">
        <v>46931.06</v>
      </c>
      <c r="F492" s="76">
        <f>Table323[[#This Row],[Single Family]]+Table323[[#This Row],[2-4 Units]]+Table323[[#This Row],[&gt;4 Units]]</f>
        <v>21</v>
      </c>
      <c r="G492" s="86">
        <v>21</v>
      </c>
      <c r="H492" s="86">
        <v>0</v>
      </c>
      <c r="I492" s="86">
        <v>0</v>
      </c>
      <c r="J492" s="87">
        <v>32189.82</v>
      </c>
      <c r="K492" s="46">
        <f t="shared" si="8"/>
        <v>7</v>
      </c>
      <c r="L492" s="86">
        <v>7</v>
      </c>
      <c r="M492" s="86">
        <v>0</v>
      </c>
      <c r="N492" s="86">
        <v>0</v>
      </c>
      <c r="O492" s="87">
        <v>49733.55</v>
      </c>
      <c r="P492" s="27" t="s">
        <v>200</v>
      </c>
    </row>
    <row r="493" spans="1:16" x14ac:dyDescent="0.35">
      <c r="A493" s="89" t="s">
        <v>169</v>
      </c>
      <c r="B493" s="100">
        <v>9011707100</v>
      </c>
      <c r="C493" s="89" t="s">
        <v>50</v>
      </c>
      <c r="D493" s="45">
        <v>106120.32643000002</v>
      </c>
      <c r="E493" s="45">
        <v>158559.63999999998</v>
      </c>
      <c r="F493" s="76">
        <f>Table323[[#This Row],[Single Family]]+Table323[[#This Row],[2-4 Units]]+Table323[[#This Row],[&gt;4 Units]]</f>
        <v>41</v>
      </c>
      <c r="G493" s="86">
        <v>41</v>
      </c>
      <c r="H493" s="86">
        <v>0</v>
      </c>
      <c r="I493" s="86">
        <v>0</v>
      </c>
      <c r="J493" s="87">
        <v>55754.16</v>
      </c>
      <c r="K493" s="46">
        <f t="shared" si="8"/>
        <v>5</v>
      </c>
      <c r="L493" s="86">
        <v>4</v>
      </c>
      <c r="M493" s="86">
        <v>1</v>
      </c>
      <c r="N493" s="86">
        <v>0</v>
      </c>
      <c r="O493" s="87">
        <v>58041.88</v>
      </c>
      <c r="P493" s="27"/>
    </row>
    <row r="494" spans="1:16" x14ac:dyDescent="0.35">
      <c r="A494" s="89" t="s">
        <v>169</v>
      </c>
      <c r="B494" s="100">
        <v>9011708100</v>
      </c>
      <c r="C494" s="89" t="s">
        <v>50</v>
      </c>
      <c r="D494" s="45">
        <v>259.77949999999998</v>
      </c>
      <c r="E494" s="45">
        <v>154</v>
      </c>
      <c r="F494" s="76">
        <f>Table323[[#This Row],[Single Family]]+Table323[[#This Row],[2-4 Units]]+Table323[[#This Row],[&gt;4 Units]]</f>
        <v>0</v>
      </c>
      <c r="G494" s="86">
        <v>0</v>
      </c>
      <c r="H494" s="86">
        <v>0</v>
      </c>
      <c r="I494" s="86">
        <v>0</v>
      </c>
      <c r="J494" s="87">
        <v>0</v>
      </c>
      <c r="K494" s="46">
        <f t="shared" si="8"/>
        <v>0</v>
      </c>
      <c r="L494" s="86">
        <v>0</v>
      </c>
      <c r="M494" s="86">
        <v>0</v>
      </c>
      <c r="N494" s="86">
        <v>0</v>
      </c>
      <c r="O494" s="87">
        <v>0</v>
      </c>
      <c r="P494" s="27"/>
    </row>
    <row r="495" spans="1:16" x14ac:dyDescent="0.35">
      <c r="A495" s="89" t="s">
        <v>170</v>
      </c>
      <c r="B495" s="100">
        <v>9001035300</v>
      </c>
      <c r="C495" s="89" t="s">
        <v>50</v>
      </c>
      <c r="D495" s="45">
        <v>1004.4719</v>
      </c>
      <c r="E495" s="45">
        <v>722633.23000000196</v>
      </c>
      <c r="F495" s="76">
        <f>Table323[[#This Row],[Single Family]]+Table323[[#This Row],[2-4 Units]]+Table323[[#This Row],[&gt;4 Units]]</f>
        <v>0</v>
      </c>
      <c r="G495" s="86">
        <v>0</v>
      </c>
      <c r="H495" s="86">
        <v>0</v>
      </c>
      <c r="I495" s="86">
        <v>0</v>
      </c>
      <c r="J495" s="87">
        <v>0</v>
      </c>
      <c r="K495" s="46">
        <f t="shared" si="8"/>
        <v>0</v>
      </c>
      <c r="L495" s="86">
        <v>0</v>
      </c>
      <c r="M495" s="86">
        <v>0</v>
      </c>
      <c r="N495" s="86">
        <v>0</v>
      </c>
      <c r="O495" s="87">
        <v>0</v>
      </c>
      <c r="P495" s="27"/>
    </row>
    <row r="496" spans="1:16" x14ac:dyDescent="0.35">
      <c r="A496" s="89" t="s">
        <v>170</v>
      </c>
      <c r="B496" s="100">
        <v>9001035400</v>
      </c>
      <c r="C496" s="89" t="s">
        <v>50</v>
      </c>
      <c r="D496" s="45">
        <v>2394.8368</v>
      </c>
      <c r="E496" s="45">
        <v>979.56</v>
      </c>
      <c r="F496" s="76">
        <f>Table323[[#This Row],[Single Family]]+Table323[[#This Row],[2-4 Units]]+Table323[[#This Row],[&gt;4 Units]]</f>
        <v>1</v>
      </c>
      <c r="G496" s="86">
        <v>1</v>
      </c>
      <c r="H496" s="86">
        <v>0</v>
      </c>
      <c r="I496" s="86">
        <v>0</v>
      </c>
      <c r="J496" s="87">
        <v>979.56</v>
      </c>
      <c r="K496" s="46">
        <f t="shared" si="8"/>
        <v>0</v>
      </c>
      <c r="L496" s="86">
        <v>0</v>
      </c>
      <c r="M496" s="86">
        <v>0</v>
      </c>
      <c r="N496" s="86">
        <v>0</v>
      </c>
      <c r="O496" s="87">
        <v>0</v>
      </c>
      <c r="P496" s="27"/>
    </row>
    <row r="497" spans="1:16" x14ac:dyDescent="0.35">
      <c r="A497" s="89" t="s">
        <v>170</v>
      </c>
      <c r="B497" s="100">
        <v>9001042500</v>
      </c>
      <c r="C497" s="89" t="s">
        <v>50</v>
      </c>
      <c r="D497" s="45">
        <v>59649.634400000003</v>
      </c>
      <c r="E497" s="45">
        <v>106876.42</v>
      </c>
      <c r="F497" s="76">
        <f>Table323[[#This Row],[Single Family]]+Table323[[#This Row],[2-4 Units]]+Table323[[#This Row],[&gt;4 Units]]</f>
        <v>20</v>
      </c>
      <c r="G497" s="86">
        <v>20</v>
      </c>
      <c r="H497" s="86">
        <v>0</v>
      </c>
      <c r="I497" s="86">
        <v>0</v>
      </c>
      <c r="J497" s="87">
        <v>52299.28</v>
      </c>
      <c r="K497" s="46">
        <f t="shared" si="8"/>
        <v>1</v>
      </c>
      <c r="L497" s="86">
        <v>1</v>
      </c>
      <c r="M497" s="86">
        <v>0</v>
      </c>
      <c r="N497" s="86">
        <v>0</v>
      </c>
      <c r="O497" s="87">
        <v>35320.79</v>
      </c>
      <c r="P497" s="27"/>
    </row>
    <row r="498" spans="1:16" x14ac:dyDescent="0.35">
      <c r="A498" s="89" t="s">
        <v>170</v>
      </c>
      <c r="B498" s="100">
        <v>9001042600</v>
      </c>
      <c r="C498" s="89" t="s">
        <v>50</v>
      </c>
      <c r="D498" s="45">
        <v>60927.95465</v>
      </c>
      <c r="E498" s="45">
        <v>48356.07</v>
      </c>
      <c r="F498" s="76">
        <f>Table323[[#This Row],[Single Family]]+Table323[[#This Row],[2-4 Units]]+Table323[[#This Row],[&gt;4 Units]]</f>
        <v>20</v>
      </c>
      <c r="G498" s="86">
        <v>20</v>
      </c>
      <c r="H498" s="86">
        <v>0</v>
      </c>
      <c r="I498" s="86">
        <v>0</v>
      </c>
      <c r="J498" s="87">
        <v>34546.639999999999</v>
      </c>
      <c r="K498" s="46">
        <f t="shared" si="8"/>
        <v>1</v>
      </c>
      <c r="L498" s="86">
        <v>1</v>
      </c>
      <c r="M498" s="86">
        <v>0</v>
      </c>
      <c r="N498" s="86">
        <v>0</v>
      </c>
      <c r="O498" s="87">
        <v>2964.73</v>
      </c>
      <c r="P498" s="27"/>
    </row>
    <row r="499" spans="1:16" x14ac:dyDescent="0.35">
      <c r="A499" s="89" t="s">
        <v>170</v>
      </c>
      <c r="B499" s="100">
        <v>9001042700</v>
      </c>
      <c r="C499" s="89" t="s">
        <v>50</v>
      </c>
      <c r="D499" s="45">
        <v>77449.345199999996</v>
      </c>
      <c r="E499" s="45">
        <v>48499.13</v>
      </c>
      <c r="F499" s="76">
        <f>Table323[[#This Row],[Single Family]]+Table323[[#This Row],[2-4 Units]]+Table323[[#This Row],[&gt;4 Units]]</f>
        <v>14</v>
      </c>
      <c r="G499" s="86">
        <v>13</v>
      </c>
      <c r="H499" s="86">
        <v>1</v>
      </c>
      <c r="I499" s="86">
        <v>0</v>
      </c>
      <c r="J499" s="87">
        <v>18029</v>
      </c>
      <c r="K499" s="46">
        <f t="shared" si="8"/>
        <v>5</v>
      </c>
      <c r="L499" s="86">
        <v>4</v>
      </c>
      <c r="M499" s="86">
        <v>1</v>
      </c>
      <c r="N499" s="86">
        <v>0</v>
      </c>
      <c r="O499" s="87">
        <v>25486.98</v>
      </c>
      <c r="P499" s="27"/>
    </row>
    <row r="500" spans="1:16" x14ac:dyDescent="0.35">
      <c r="A500" s="89" t="s">
        <v>170</v>
      </c>
      <c r="B500" s="100">
        <v>9001042800</v>
      </c>
      <c r="C500" s="89" t="s">
        <v>50</v>
      </c>
      <c r="D500" s="45">
        <v>75036.492109999992</v>
      </c>
      <c r="E500" s="45">
        <v>91360.77</v>
      </c>
      <c r="F500" s="76">
        <f>Table323[[#This Row],[Single Family]]+Table323[[#This Row],[2-4 Units]]+Table323[[#This Row],[&gt;4 Units]]</f>
        <v>17</v>
      </c>
      <c r="G500" s="86">
        <v>16</v>
      </c>
      <c r="H500" s="86">
        <v>1</v>
      </c>
      <c r="I500" s="86">
        <v>0</v>
      </c>
      <c r="J500" s="87">
        <v>18883.349999999999</v>
      </c>
      <c r="K500" s="46">
        <f t="shared" si="8"/>
        <v>6</v>
      </c>
      <c r="L500" s="86">
        <v>4</v>
      </c>
      <c r="M500" s="86">
        <v>2</v>
      </c>
      <c r="N500" s="86">
        <v>0</v>
      </c>
      <c r="O500" s="87">
        <v>61921.88</v>
      </c>
      <c r="P500" s="27"/>
    </row>
    <row r="501" spans="1:16" x14ac:dyDescent="0.35">
      <c r="A501" s="89" t="s">
        <v>170</v>
      </c>
      <c r="B501" s="100">
        <v>9001042900</v>
      </c>
      <c r="C501" s="89" t="s">
        <v>50</v>
      </c>
      <c r="D501" s="45">
        <v>29871.881729999997</v>
      </c>
      <c r="E501" s="45">
        <v>15410.55</v>
      </c>
      <c r="F501" s="76">
        <f>Table323[[#This Row],[Single Family]]+Table323[[#This Row],[2-4 Units]]+Table323[[#This Row],[&gt;4 Units]]</f>
        <v>7</v>
      </c>
      <c r="G501" s="86">
        <v>7</v>
      </c>
      <c r="H501" s="86">
        <v>0</v>
      </c>
      <c r="I501" s="86">
        <v>0</v>
      </c>
      <c r="J501" s="87">
        <v>13658.3</v>
      </c>
      <c r="K501" s="46">
        <f t="shared" si="8"/>
        <v>0</v>
      </c>
      <c r="L501" s="86">
        <v>0</v>
      </c>
      <c r="M501" s="86">
        <v>0</v>
      </c>
      <c r="N501" s="86">
        <v>0</v>
      </c>
      <c r="O501" s="87">
        <v>0</v>
      </c>
      <c r="P501" s="27"/>
    </row>
    <row r="502" spans="1:16" x14ac:dyDescent="0.35">
      <c r="A502" s="89" t="s">
        <v>170</v>
      </c>
      <c r="B502" s="100">
        <v>9001043000</v>
      </c>
      <c r="C502" s="89" t="s">
        <v>50</v>
      </c>
      <c r="D502" s="45">
        <v>45688.067000000003</v>
      </c>
      <c r="E502" s="45">
        <v>40877.11</v>
      </c>
      <c r="F502" s="76">
        <f>Table323[[#This Row],[Single Family]]+Table323[[#This Row],[2-4 Units]]+Table323[[#This Row],[&gt;4 Units]]</f>
        <v>17</v>
      </c>
      <c r="G502" s="86">
        <v>17</v>
      </c>
      <c r="H502" s="86">
        <v>0</v>
      </c>
      <c r="I502" s="86">
        <v>0</v>
      </c>
      <c r="J502" s="87">
        <v>24040.85</v>
      </c>
      <c r="K502" s="46">
        <f t="shared" si="8"/>
        <v>3</v>
      </c>
      <c r="L502" s="86">
        <v>2</v>
      </c>
      <c r="M502" s="86">
        <v>1</v>
      </c>
      <c r="N502" s="86">
        <v>0</v>
      </c>
      <c r="O502" s="87">
        <v>11364.01</v>
      </c>
      <c r="P502" s="27"/>
    </row>
    <row r="503" spans="1:16" x14ac:dyDescent="0.35">
      <c r="A503" s="89" t="s">
        <v>170</v>
      </c>
      <c r="B503" s="100">
        <v>9001043100</v>
      </c>
      <c r="C503" s="89" t="s">
        <v>50</v>
      </c>
      <c r="D503" s="45">
        <v>75494.058069999999</v>
      </c>
      <c r="E503" s="45">
        <v>56047.89</v>
      </c>
      <c r="F503" s="76">
        <f>Table323[[#This Row],[Single Family]]+Table323[[#This Row],[2-4 Units]]+Table323[[#This Row],[&gt;4 Units]]</f>
        <v>19</v>
      </c>
      <c r="G503" s="86">
        <v>19</v>
      </c>
      <c r="H503" s="86">
        <v>0</v>
      </c>
      <c r="I503" s="86">
        <v>0</v>
      </c>
      <c r="J503" s="87">
        <v>38979.129999999997</v>
      </c>
      <c r="K503" s="46">
        <f t="shared" si="8"/>
        <v>1</v>
      </c>
      <c r="L503" s="86">
        <v>1</v>
      </c>
      <c r="M503" s="86">
        <v>0</v>
      </c>
      <c r="N503" s="86">
        <v>0</v>
      </c>
      <c r="O503" s="87">
        <v>1363.71</v>
      </c>
      <c r="P503" s="27"/>
    </row>
    <row r="504" spans="1:16" x14ac:dyDescent="0.35">
      <c r="A504" s="89" t="s">
        <v>170</v>
      </c>
      <c r="B504" s="100">
        <v>9001043200</v>
      </c>
      <c r="C504" s="89" t="s">
        <v>50</v>
      </c>
      <c r="D504" s="45">
        <v>41909.540120000005</v>
      </c>
      <c r="E504" s="45">
        <v>40107.54</v>
      </c>
      <c r="F504" s="76">
        <f>Table323[[#This Row],[Single Family]]+Table323[[#This Row],[2-4 Units]]+Table323[[#This Row],[&gt;4 Units]]</f>
        <v>7</v>
      </c>
      <c r="G504" s="86">
        <v>7</v>
      </c>
      <c r="H504" s="86">
        <v>0</v>
      </c>
      <c r="I504" s="86">
        <v>0</v>
      </c>
      <c r="J504" s="87">
        <v>6944.47</v>
      </c>
      <c r="K504" s="46">
        <f t="shared" si="8"/>
        <v>1</v>
      </c>
      <c r="L504" s="86">
        <v>1</v>
      </c>
      <c r="M504" s="86">
        <v>0</v>
      </c>
      <c r="N504" s="86">
        <v>0</v>
      </c>
      <c r="O504" s="87">
        <v>25031.72</v>
      </c>
      <c r="P504" s="27"/>
    </row>
    <row r="505" spans="1:16" x14ac:dyDescent="0.35">
      <c r="A505" s="89" t="s">
        <v>170</v>
      </c>
      <c r="B505" s="100">
        <v>9001043300</v>
      </c>
      <c r="C505" s="89" t="s">
        <v>50</v>
      </c>
      <c r="D505" s="45">
        <v>47565.531579999995</v>
      </c>
      <c r="E505" s="45">
        <v>43460.22</v>
      </c>
      <c r="F505" s="76">
        <f>Table323[[#This Row],[Single Family]]+Table323[[#This Row],[2-4 Units]]+Table323[[#This Row],[&gt;4 Units]]</f>
        <v>6</v>
      </c>
      <c r="G505" s="86">
        <v>6</v>
      </c>
      <c r="H505" s="86">
        <v>0</v>
      </c>
      <c r="I505" s="86">
        <v>0</v>
      </c>
      <c r="J505" s="87">
        <v>8426.24</v>
      </c>
      <c r="K505" s="46">
        <f t="shared" si="8"/>
        <v>6</v>
      </c>
      <c r="L505" s="86">
        <v>5</v>
      </c>
      <c r="M505" s="86">
        <v>1</v>
      </c>
      <c r="N505" s="86">
        <v>0</v>
      </c>
      <c r="O505" s="87">
        <v>29761.73</v>
      </c>
      <c r="P505" s="27"/>
    </row>
    <row r="506" spans="1:16" x14ac:dyDescent="0.35">
      <c r="A506" s="89" t="s">
        <v>170</v>
      </c>
      <c r="B506" s="100">
        <v>9001043400</v>
      </c>
      <c r="C506" s="89" t="s">
        <v>50</v>
      </c>
      <c r="D506" s="45">
        <v>47507.177520000005</v>
      </c>
      <c r="E506" s="45">
        <v>8493.19</v>
      </c>
      <c r="F506" s="76">
        <f>Table323[[#This Row],[Single Family]]+Table323[[#This Row],[2-4 Units]]+Table323[[#This Row],[&gt;4 Units]]</f>
        <v>5</v>
      </c>
      <c r="G506" s="86">
        <v>5</v>
      </c>
      <c r="H506" s="86">
        <v>0</v>
      </c>
      <c r="I506" s="86">
        <v>0</v>
      </c>
      <c r="J506" s="87">
        <v>1653.2</v>
      </c>
      <c r="K506" s="46">
        <f t="shared" si="8"/>
        <v>3</v>
      </c>
      <c r="L506" s="86">
        <v>2</v>
      </c>
      <c r="M506" s="86">
        <v>1</v>
      </c>
      <c r="N506" s="86">
        <v>0</v>
      </c>
      <c r="O506" s="87">
        <v>1683.19</v>
      </c>
      <c r="P506" s="27"/>
    </row>
    <row r="507" spans="1:16" x14ac:dyDescent="0.35">
      <c r="A507" s="89" t="s">
        <v>170</v>
      </c>
      <c r="B507" s="100">
        <v>9001043500</v>
      </c>
      <c r="C507" s="89" t="s">
        <v>50</v>
      </c>
      <c r="D507" s="45">
        <v>31961.862000000001</v>
      </c>
      <c r="E507" s="45">
        <v>46818.49</v>
      </c>
      <c r="F507" s="76">
        <f>Table323[[#This Row],[Single Family]]+Table323[[#This Row],[2-4 Units]]+Table323[[#This Row],[&gt;4 Units]]</f>
        <v>12</v>
      </c>
      <c r="G507" s="86">
        <v>12</v>
      </c>
      <c r="H507" s="86">
        <v>0</v>
      </c>
      <c r="I507" s="86">
        <v>0</v>
      </c>
      <c r="J507" s="87">
        <v>24103.5</v>
      </c>
      <c r="K507" s="46">
        <f t="shared" si="8"/>
        <v>4</v>
      </c>
      <c r="L507" s="86">
        <v>3</v>
      </c>
      <c r="M507" s="86">
        <v>1</v>
      </c>
      <c r="N507" s="86">
        <v>0</v>
      </c>
      <c r="O507" s="87">
        <v>13991.64</v>
      </c>
      <c r="P507" s="27"/>
    </row>
    <row r="508" spans="1:16" x14ac:dyDescent="0.35">
      <c r="A508" s="89" t="s">
        <v>170</v>
      </c>
      <c r="B508" s="100">
        <v>9001043600</v>
      </c>
      <c r="C508" s="89" t="s">
        <v>50</v>
      </c>
      <c r="D508" s="45">
        <v>360889.89649000001</v>
      </c>
      <c r="E508" s="45">
        <v>257998.31</v>
      </c>
      <c r="F508" s="76">
        <f>Table323[[#This Row],[Single Family]]+Table323[[#This Row],[2-4 Units]]+Table323[[#This Row],[&gt;4 Units]]</f>
        <v>11</v>
      </c>
      <c r="G508" s="86">
        <v>11</v>
      </c>
      <c r="H508" s="86">
        <v>0</v>
      </c>
      <c r="I508" s="86">
        <v>0</v>
      </c>
      <c r="J508" s="87">
        <v>7304.7</v>
      </c>
      <c r="K508" s="46">
        <f t="shared" si="8"/>
        <v>2</v>
      </c>
      <c r="L508" s="86">
        <v>2</v>
      </c>
      <c r="M508" s="86">
        <v>0</v>
      </c>
      <c r="N508" s="86">
        <v>0</v>
      </c>
      <c r="O508" s="87">
        <v>6933.86</v>
      </c>
      <c r="P508" s="27"/>
    </row>
    <row r="509" spans="1:16" x14ac:dyDescent="0.35">
      <c r="A509" s="89" t="s">
        <v>170</v>
      </c>
      <c r="B509" s="100">
        <v>9001043700</v>
      </c>
      <c r="C509" s="89" t="s">
        <v>50</v>
      </c>
      <c r="D509" s="45">
        <v>37337.699699999997</v>
      </c>
      <c r="E509" s="45">
        <v>2072.16</v>
      </c>
      <c r="F509" s="76">
        <f>Table323[[#This Row],[Single Family]]+Table323[[#This Row],[2-4 Units]]+Table323[[#This Row],[&gt;4 Units]]</f>
        <v>1</v>
      </c>
      <c r="G509" s="86">
        <v>1</v>
      </c>
      <c r="H509" s="86">
        <v>0</v>
      </c>
      <c r="I509" s="86">
        <v>0</v>
      </c>
      <c r="J509" s="87">
        <v>1060.3599999999999</v>
      </c>
      <c r="K509" s="46">
        <f t="shared" si="8"/>
        <v>0</v>
      </c>
      <c r="L509" s="86">
        <v>0</v>
      </c>
      <c r="M509" s="86">
        <v>0</v>
      </c>
      <c r="N509" s="86">
        <v>0</v>
      </c>
      <c r="O509" s="87">
        <v>0</v>
      </c>
      <c r="P509" s="27"/>
    </row>
    <row r="510" spans="1:16" x14ac:dyDescent="0.35">
      <c r="A510" s="89" t="s">
        <v>170</v>
      </c>
      <c r="B510" s="100">
        <v>9001043800</v>
      </c>
      <c r="C510" s="89" t="s">
        <v>56</v>
      </c>
      <c r="D510" s="45">
        <v>80080.240290000002</v>
      </c>
      <c r="E510" s="45">
        <v>25428.05</v>
      </c>
      <c r="F510" s="76">
        <f>Table323[[#This Row],[Single Family]]+Table323[[#This Row],[2-4 Units]]+Table323[[#This Row],[&gt;4 Units]]</f>
        <v>13</v>
      </c>
      <c r="G510" s="86">
        <v>13</v>
      </c>
      <c r="H510" s="86">
        <v>0</v>
      </c>
      <c r="I510" s="86">
        <v>0</v>
      </c>
      <c r="J510" s="87">
        <v>10475.42</v>
      </c>
      <c r="K510" s="46">
        <f t="shared" si="8"/>
        <v>7</v>
      </c>
      <c r="L510" s="86">
        <v>6</v>
      </c>
      <c r="M510" s="86">
        <v>1</v>
      </c>
      <c r="N510" s="86">
        <v>0</v>
      </c>
      <c r="O510" s="87">
        <v>11190.83</v>
      </c>
      <c r="P510" s="27"/>
    </row>
    <row r="511" spans="1:16" x14ac:dyDescent="0.35">
      <c r="A511" s="89" t="s">
        <v>170</v>
      </c>
      <c r="B511" s="100">
        <v>9001043900</v>
      </c>
      <c r="C511" s="89" t="s">
        <v>50</v>
      </c>
      <c r="D511" s="45">
        <v>62965.909590000003</v>
      </c>
      <c r="E511" s="45">
        <v>70165.009999999995</v>
      </c>
      <c r="F511" s="76">
        <f>Table323[[#This Row],[Single Family]]+Table323[[#This Row],[2-4 Units]]+Table323[[#This Row],[&gt;4 Units]]</f>
        <v>435</v>
      </c>
      <c r="G511" s="86">
        <v>117</v>
      </c>
      <c r="H511" s="86">
        <v>3</v>
      </c>
      <c r="I511" s="86">
        <v>315</v>
      </c>
      <c r="J511" s="87">
        <v>508856.36</v>
      </c>
      <c r="K511" s="46">
        <f t="shared" si="8"/>
        <v>101</v>
      </c>
      <c r="L511" s="86">
        <v>12</v>
      </c>
      <c r="M511" s="86">
        <v>3</v>
      </c>
      <c r="N511" s="86">
        <v>86</v>
      </c>
      <c r="O511" s="87">
        <v>50473.99</v>
      </c>
      <c r="P511" s="27"/>
    </row>
    <row r="512" spans="1:16" x14ac:dyDescent="0.35">
      <c r="A512" s="89" t="s">
        <v>170</v>
      </c>
      <c r="B512" s="100">
        <v>9001044000</v>
      </c>
      <c r="C512" s="89" t="s">
        <v>56</v>
      </c>
      <c r="D512" s="45">
        <v>6652.4964</v>
      </c>
      <c r="E512" s="45">
        <v>556352.51</v>
      </c>
      <c r="F512" s="76">
        <f>Table323[[#This Row],[Single Family]]+Table323[[#This Row],[2-4 Units]]+Table323[[#This Row],[&gt;4 Units]]</f>
        <v>5</v>
      </c>
      <c r="G512" s="86">
        <v>5</v>
      </c>
      <c r="H512" s="86">
        <v>0</v>
      </c>
      <c r="I512" s="86">
        <v>0</v>
      </c>
      <c r="J512" s="87">
        <v>532.91999999999996</v>
      </c>
      <c r="K512" s="46">
        <f t="shared" si="8"/>
        <v>205</v>
      </c>
      <c r="L512" s="86">
        <v>2</v>
      </c>
      <c r="M512" s="86">
        <v>3</v>
      </c>
      <c r="N512" s="86">
        <v>200</v>
      </c>
      <c r="O512" s="87">
        <v>555952.81999999995</v>
      </c>
      <c r="P512" s="27"/>
    </row>
    <row r="513" spans="1:16" x14ac:dyDescent="0.35">
      <c r="A513" s="89" t="s">
        <v>170</v>
      </c>
      <c r="B513" s="100">
        <v>9001044200</v>
      </c>
      <c r="C513" s="89" t="s">
        <v>50</v>
      </c>
      <c r="D513" s="45">
        <v>1451.6116999999999</v>
      </c>
      <c r="E513" s="45">
        <v>0</v>
      </c>
      <c r="F513" s="76">
        <f>Table323[[#This Row],[Single Family]]+Table323[[#This Row],[2-4 Units]]+Table323[[#This Row],[&gt;4 Units]]</f>
        <v>4</v>
      </c>
      <c r="G513" s="86">
        <v>2</v>
      </c>
      <c r="H513" s="86">
        <v>2</v>
      </c>
      <c r="I513" s="86">
        <v>0</v>
      </c>
      <c r="J513" s="87">
        <v>0</v>
      </c>
      <c r="K513" s="46">
        <f t="shared" ref="K513:K575" si="9">L513+M513+N513</f>
        <v>1</v>
      </c>
      <c r="L513" s="86">
        <v>1</v>
      </c>
      <c r="M513" s="86">
        <v>0</v>
      </c>
      <c r="N513" s="86">
        <v>0</v>
      </c>
      <c r="O513" s="87">
        <v>0</v>
      </c>
      <c r="P513" s="27"/>
    </row>
    <row r="514" spans="1:16" x14ac:dyDescent="0.35">
      <c r="A514" s="89" t="s">
        <v>170</v>
      </c>
      <c r="B514" s="100">
        <v>9001044300</v>
      </c>
      <c r="C514" s="89" t="s">
        <v>50</v>
      </c>
      <c r="D514" s="45">
        <v>4628.0129999999999</v>
      </c>
      <c r="E514" s="45">
        <v>0</v>
      </c>
      <c r="F514" s="76">
        <f>Table323[[#This Row],[Single Family]]+Table323[[#This Row],[2-4 Units]]+Table323[[#This Row],[&gt;4 Units]]</f>
        <v>2</v>
      </c>
      <c r="G514" s="86">
        <v>2</v>
      </c>
      <c r="H514" s="86">
        <v>0</v>
      </c>
      <c r="I514" s="86">
        <v>0</v>
      </c>
      <c r="J514" s="87">
        <v>0</v>
      </c>
      <c r="K514" s="46">
        <f t="shared" si="9"/>
        <v>1</v>
      </c>
      <c r="L514" s="86">
        <v>1</v>
      </c>
      <c r="M514" s="86">
        <v>0</v>
      </c>
      <c r="N514" s="86">
        <v>0</v>
      </c>
      <c r="O514" s="87">
        <v>0</v>
      </c>
      <c r="P514" s="27"/>
    </row>
    <row r="515" spans="1:16" x14ac:dyDescent="0.35">
      <c r="A515" s="89" t="s">
        <v>170</v>
      </c>
      <c r="B515" s="100">
        <v>9001044400</v>
      </c>
      <c r="C515" s="89" t="s">
        <v>50</v>
      </c>
      <c r="D515" s="45">
        <v>9396.2109999999993</v>
      </c>
      <c r="E515" s="45">
        <v>1071.74</v>
      </c>
      <c r="F515" s="76">
        <f>Table323[[#This Row],[Single Family]]+Table323[[#This Row],[2-4 Units]]+Table323[[#This Row],[&gt;4 Units]]</f>
        <v>0</v>
      </c>
      <c r="G515" s="86">
        <v>0</v>
      </c>
      <c r="H515" s="86">
        <v>0</v>
      </c>
      <c r="I515" s="86">
        <v>0</v>
      </c>
      <c r="J515" s="87">
        <v>0</v>
      </c>
      <c r="K515" s="46">
        <f t="shared" si="9"/>
        <v>1</v>
      </c>
      <c r="L515" s="86">
        <v>1</v>
      </c>
      <c r="M515" s="86">
        <v>0</v>
      </c>
      <c r="N515" s="86">
        <v>0</v>
      </c>
      <c r="O515" s="87">
        <v>114.24</v>
      </c>
      <c r="P515" s="27"/>
    </row>
    <row r="516" spans="1:16" x14ac:dyDescent="0.35">
      <c r="A516" s="89" t="s">
        <v>170</v>
      </c>
      <c r="B516" s="100">
        <v>9001044500</v>
      </c>
      <c r="C516" s="89" t="s">
        <v>50</v>
      </c>
      <c r="D516" s="45">
        <v>16399.196400000001</v>
      </c>
      <c r="E516" s="45">
        <v>14202.46</v>
      </c>
      <c r="F516" s="76">
        <f>Table323[[#This Row],[Single Family]]+Table323[[#This Row],[2-4 Units]]+Table323[[#This Row],[&gt;4 Units]]</f>
        <v>0</v>
      </c>
      <c r="G516" s="86">
        <v>0</v>
      </c>
      <c r="H516" s="86">
        <v>0</v>
      </c>
      <c r="I516" s="86">
        <v>0</v>
      </c>
      <c r="J516" s="87">
        <v>0</v>
      </c>
      <c r="K516" s="46">
        <f t="shared" si="9"/>
        <v>3</v>
      </c>
      <c r="L516" s="86">
        <v>3</v>
      </c>
      <c r="M516" s="86">
        <v>0</v>
      </c>
      <c r="N516" s="86">
        <v>0</v>
      </c>
      <c r="O516" s="87">
        <v>14202.46</v>
      </c>
      <c r="P516" s="27"/>
    </row>
    <row r="517" spans="1:16" x14ac:dyDescent="0.35">
      <c r="A517" s="89" t="s">
        <v>170</v>
      </c>
      <c r="B517" s="100">
        <v>9001044600</v>
      </c>
      <c r="C517" s="89" t="s">
        <v>50</v>
      </c>
      <c r="D517" s="45">
        <v>86683.328500000003</v>
      </c>
      <c r="E517" s="45">
        <v>44700.22</v>
      </c>
      <c r="F517" s="76">
        <f>Table323[[#This Row],[Single Family]]+Table323[[#This Row],[2-4 Units]]+Table323[[#This Row],[&gt;4 Units]]</f>
        <v>11</v>
      </c>
      <c r="G517" s="86">
        <v>11</v>
      </c>
      <c r="H517" s="86">
        <v>0</v>
      </c>
      <c r="I517" s="86">
        <v>0</v>
      </c>
      <c r="J517" s="87">
        <v>11747.47</v>
      </c>
      <c r="K517" s="46">
        <f t="shared" si="9"/>
        <v>0</v>
      </c>
      <c r="L517" s="86">
        <v>0</v>
      </c>
      <c r="M517" s="86">
        <v>0</v>
      </c>
      <c r="N517" s="86">
        <v>0</v>
      </c>
      <c r="O517" s="87">
        <v>0</v>
      </c>
      <c r="P517" s="27"/>
    </row>
    <row r="518" spans="1:16" x14ac:dyDescent="0.35">
      <c r="A518" s="89" t="s">
        <v>170</v>
      </c>
      <c r="B518" s="100">
        <v>9001045300</v>
      </c>
      <c r="C518" s="89" t="s">
        <v>50</v>
      </c>
      <c r="D518" s="45">
        <v>181.3236</v>
      </c>
      <c r="E518" s="45">
        <v>7755.31</v>
      </c>
      <c r="F518" s="76">
        <f>Table323[[#This Row],[Single Family]]+Table323[[#This Row],[2-4 Units]]+Table323[[#This Row],[&gt;4 Units]]</f>
        <v>0</v>
      </c>
      <c r="G518" s="86">
        <v>0</v>
      </c>
      <c r="H518" s="86">
        <v>0</v>
      </c>
      <c r="I518" s="86">
        <v>0</v>
      </c>
      <c r="J518" s="87">
        <v>7755.31</v>
      </c>
      <c r="K518" s="46">
        <f t="shared" si="9"/>
        <v>0</v>
      </c>
      <c r="L518" s="86">
        <v>0</v>
      </c>
      <c r="M518" s="86">
        <v>0</v>
      </c>
      <c r="N518" s="86">
        <v>0</v>
      </c>
      <c r="O518" s="87">
        <v>0</v>
      </c>
      <c r="P518" s="27"/>
    </row>
    <row r="519" spans="1:16" x14ac:dyDescent="0.35">
      <c r="A519" s="89" t="s">
        <v>170</v>
      </c>
      <c r="B519" s="100">
        <v>9001045400</v>
      </c>
      <c r="C519" s="89" t="s">
        <v>50</v>
      </c>
      <c r="D519" s="45">
        <v>2280.2296000000001</v>
      </c>
      <c r="E519" s="45">
        <v>0</v>
      </c>
      <c r="F519" s="76">
        <f>Table323[[#This Row],[Single Family]]+Table323[[#This Row],[2-4 Units]]+Table323[[#This Row],[&gt;4 Units]]</f>
        <v>0</v>
      </c>
      <c r="G519" s="86">
        <v>0</v>
      </c>
      <c r="H519" s="86">
        <v>0</v>
      </c>
      <c r="I519" s="86">
        <v>0</v>
      </c>
      <c r="J519" s="87">
        <v>0</v>
      </c>
      <c r="K519" s="46">
        <f t="shared" si="9"/>
        <v>0</v>
      </c>
      <c r="L519" s="86">
        <v>0</v>
      </c>
      <c r="M519" s="86">
        <v>0</v>
      </c>
      <c r="N519" s="86">
        <v>0</v>
      </c>
      <c r="O519" s="87">
        <v>0</v>
      </c>
      <c r="P519" s="27"/>
    </row>
    <row r="520" spans="1:16" x14ac:dyDescent="0.35">
      <c r="A520" s="89" t="s">
        <v>171</v>
      </c>
      <c r="B520" s="100">
        <v>9011650100</v>
      </c>
      <c r="C520" s="89" t="s">
        <v>50</v>
      </c>
      <c r="D520" s="45">
        <v>2924.3969000000002</v>
      </c>
      <c r="E520" s="45">
        <v>31899.58</v>
      </c>
      <c r="F520" s="76">
        <f>Table323[[#This Row],[Single Family]]+Table323[[#This Row],[2-4 Units]]+Table323[[#This Row],[&gt;4 Units]]</f>
        <v>0</v>
      </c>
      <c r="G520" s="86">
        <v>0</v>
      </c>
      <c r="H520" s="86">
        <v>0</v>
      </c>
      <c r="I520" s="86">
        <v>0</v>
      </c>
      <c r="J520" s="87">
        <v>0</v>
      </c>
      <c r="K520" s="46">
        <f t="shared" si="9"/>
        <v>0</v>
      </c>
      <c r="L520" s="86">
        <v>0</v>
      </c>
      <c r="M520" s="86">
        <v>0</v>
      </c>
      <c r="N520" s="86">
        <v>0</v>
      </c>
      <c r="O520" s="87">
        <v>0</v>
      </c>
      <c r="P520" s="27"/>
    </row>
    <row r="521" spans="1:16" x14ac:dyDescent="0.35">
      <c r="A521" s="89" t="s">
        <v>171</v>
      </c>
      <c r="B521" s="100">
        <v>9011660101</v>
      </c>
      <c r="C521" s="89" t="s">
        <v>50</v>
      </c>
      <c r="D521" s="45">
        <v>139972.66980999999</v>
      </c>
      <c r="E521" s="45">
        <v>232393</v>
      </c>
      <c r="F521" s="76">
        <f>Table323[[#This Row],[Single Family]]+Table323[[#This Row],[2-4 Units]]+Table323[[#This Row],[&gt;4 Units]]</f>
        <v>0</v>
      </c>
      <c r="G521" s="86">
        <v>0</v>
      </c>
      <c r="H521" s="86">
        <v>0</v>
      </c>
      <c r="I521" s="86">
        <v>0</v>
      </c>
      <c r="J521" s="87">
        <v>0</v>
      </c>
      <c r="K521" s="46">
        <f t="shared" si="9"/>
        <v>0</v>
      </c>
      <c r="L521" s="86">
        <v>0</v>
      </c>
      <c r="M521" s="86">
        <v>0</v>
      </c>
      <c r="N521" s="86">
        <v>0</v>
      </c>
      <c r="O521" s="87">
        <v>0</v>
      </c>
      <c r="P521" s="27"/>
    </row>
    <row r="522" spans="1:16" x14ac:dyDescent="0.35">
      <c r="A522" s="89" t="s">
        <v>171</v>
      </c>
      <c r="B522" s="100">
        <v>9011660102</v>
      </c>
      <c r="C522" s="89" t="s">
        <v>50</v>
      </c>
      <c r="D522" s="45">
        <v>82955.674729999999</v>
      </c>
      <c r="E522" s="45">
        <v>172077.28</v>
      </c>
      <c r="F522" s="76">
        <f>Table323[[#This Row],[Single Family]]+Table323[[#This Row],[2-4 Units]]+Table323[[#This Row],[&gt;4 Units]]</f>
        <v>0</v>
      </c>
      <c r="G522" s="86">
        <v>0</v>
      </c>
      <c r="H522" s="86">
        <v>0</v>
      </c>
      <c r="I522" s="86">
        <v>0</v>
      </c>
      <c r="J522" s="87">
        <v>0</v>
      </c>
      <c r="K522" s="46">
        <f t="shared" si="9"/>
        <v>0</v>
      </c>
      <c r="L522" s="86">
        <v>0</v>
      </c>
      <c r="M522" s="86">
        <v>0</v>
      </c>
      <c r="N522" s="86">
        <v>0</v>
      </c>
      <c r="O522" s="87">
        <v>0</v>
      </c>
      <c r="P522" s="27"/>
    </row>
    <row r="523" spans="1:16" x14ac:dyDescent="0.35">
      <c r="A523" s="89" t="s">
        <v>172</v>
      </c>
      <c r="B523" s="100">
        <v>9007670100</v>
      </c>
      <c r="C523" s="89" t="s">
        <v>50</v>
      </c>
      <c r="D523" s="45">
        <v>90055.996219999986</v>
      </c>
      <c r="E523" s="45">
        <v>142509.17000000001</v>
      </c>
      <c r="F523" s="76">
        <f>Table323[[#This Row],[Single Family]]+Table323[[#This Row],[2-4 Units]]+Table323[[#This Row],[&gt;4 Units]]</f>
        <v>59</v>
      </c>
      <c r="G523" s="86">
        <v>59</v>
      </c>
      <c r="H523" s="86">
        <v>0</v>
      </c>
      <c r="I523" s="86">
        <v>0</v>
      </c>
      <c r="J523" s="87">
        <v>127515.58</v>
      </c>
      <c r="K523" s="46">
        <f t="shared" si="9"/>
        <v>5</v>
      </c>
      <c r="L523" s="86">
        <v>5</v>
      </c>
      <c r="M523" s="86">
        <v>0</v>
      </c>
      <c r="N523" s="86">
        <v>0</v>
      </c>
      <c r="O523" s="87">
        <v>22171.360000000001</v>
      </c>
      <c r="P523" s="27"/>
    </row>
    <row r="524" spans="1:16" x14ac:dyDescent="0.35">
      <c r="A524" s="89" t="s">
        <v>172</v>
      </c>
      <c r="B524" s="100">
        <v>9007670200</v>
      </c>
      <c r="C524" s="89" t="s">
        <v>50</v>
      </c>
      <c r="D524" s="45">
        <v>179300.18985</v>
      </c>
      <c r="E524" s="45">
        <v>243274.6</v>
      </c>
      <c r="F524" s="76">
        <f>Table323[[#This Row],[Single Family]]+Table323[[#This Row],[2-4 Units]]+Table323[[#This Row],[&gt;4 Units]]</f>
        <v>40</v>
      </c>
      <c r="G524" s="86">
        <v>40</v>
      </c>
      <c r="H524" s="86">
        <v>0</v>
      </c>
      <c r="I524" s="86">
        <v>0</v>
      </c>
      <c r="J524" s="87">
        <v>73967.820000000007</v>
      </c>
      <c r="K524" s="46">
        <f t="shared" si="9"/>
        <v>2</v>
      </c>
      <c r="L524" s="86">
        <v>2</v>
      </c>
      <c r="M524" s="86">
        <v>0</v>
      </c>
      <c r="N524" s="86">
        <v>0</v>
      </c>
      <c r="O524" s="87">
        <v>16405.61</v>
      </c>
      <c r="P524" s="27" t="s">
        <v>200</v>
      </c>
    </row>
    <row r="525" spans="1:16" x14ac:dyDescent="0.35">
      <c r="A525" s="89" t="s">
        <v>173</v>
      </c>
      <c r="B525" s="100">
        <v>9009344200</v>
      </c>
      <c r="C525" s="89" t="s">
        <v>50</v>
      </c>
      <c r="D525" s="45">
        <v>491.5856</v>
      </c>
      <c r="E525" s="45">
        <v>92179.879999999903</v>
      </c>
      <c r="F525" s="76">
        <f>Table323[[#This Row],[Single Family]]+Table323[[#This Row],[2-4 Units]]+Table323[[#This Row],[&gt;4 Units]]</f>
        <v>0</v>
      </c>
      <c r="G525" s="86">
        <v>0</v>
      </c>
      <c r="H525" s="86">
        <v>0</v>
      </c>
      <c r="I525" s="86">
        <v>0</v>
      </c>
      <c r="J525" s="87">
        <v>0</v>
      </c>
      <c r="K525" s="46">
        <f t="shared" si="9"/>
        <v>0</v>
      </c>
      <c r="L525" s="86">
        <v>0</v>
      </c>
      <c r="M525" s="86">
        <v>0</v>
      </c>
      <c r="N525" s="86">
        <v>0</v>
      </c>
      <c r="O525" s="87">
        <v>0</v>
      </c>
      <c r="P525" s="27"/>
    </row>
    <row r="526" spans="1:16" x14ac:dyDescent="0.35">
      <c r="A526" s="89" t="s">
        <v>173</v>
      </c>
      <c r="B526" s="100">
        <v>9009346101</v>
      </c>
      <c r="C526" s="89" t="s">
        <v>50</v>
      </c>
      <c r="D526" s="45">
        <v>160977.81266</v>
      </c>
      <c r="E526" s="45">
        <v>296872.27</v>
      </c>
      <c r="F526" s="76">
        <f>Table323[[#This Row],[Single Family]]+Table323[[#This Row],[2-4 Units]]+Table323[[#This Row],[&gt;4 Units]]</f>
        <v>63</v>
      </c>
      <c r="G526" s="86">
        <v>63</v>
      </c>
      <c r="H526" s="86">
        <v>0</v>
      </c>
      <c r="I526" s="86">
        <v>0</v>
      </c>
      <c r="J526" s="87">
        <v>107286.06</v>
      </c>
      <c r="K526" s="46">
        <f t="shared" si="9"/>
        <v>9</v>
      </c>
      <c r="L526" s="86">
        <v>9</v>
      </c>
      <c r="M526" s="86">
        <v>0</v>
      </c>
      <c r="N526" s="86">
        <v>0</v>
      </c>
      <c r="O526" s="87">
        <v>167046.95000000001</v>
      </c>
      <c r="P526" s="27"/>
    </row>
    <row r="527" spans="1:16" x14ac:dyDescent="0.35">
      <c r="A527" s="89" t="s">
        <v>173</v>
      </c>
      <c r="B527" s="100">
        <v>9009346102</v>
      </c>
      <c r="C527" s="89" t="s">
        <v>50</v>
      </c>
      <c r="D527" s="45">
        <v>98785.033680000008</v>
      </c>
      <c r="E527" s="45">
        <v>162039.01</v>
      </c>
      <c r="F527" s="76">
        <f>Table323[[#This Row],[Single Family]]+Table323[[#This Row],[2-4 Units]]+Table323[[#This Row],[&gt;4 Units]]</f>
        <v>39</v>
      </c>
      <c r="G527" s="86">
        <v>39</v>
      </c>
      <c r="H527" s="86">
        <v>0</v>
      </c>
      <c r="I527" s="86">
        <v>0</v>
      </c>
      <c r="J527" s="87">
        <v>88094.5</v>
      </c>
      <c r="K527" s="46">
        <f t="shared" si="9"/>
        <v>2</v>
      </c>
      <c r="L527" s="86">
        <v>2</v>
      </c>
      <c r="M527" s="86">
        <v>0</v>
      </c>
      <c r="N527" s="86">
        <v>0</v>
      </c>
      <c r="O527" s="87">
        <v>18508.11</v>
      </c>
      <c r="P527" s="27"/>
    </row>
    <row r="528" spans="1:16" x14ac:dyDescent="0.35">
      <c r="A528" s="89" t="s">
        <v>174</v>
      </c>
      <c r="B528" s="100">
        <v>9011709100</v>
      </c>
      <c r="C528" s="89" t="s">
        <v>50</v>
      </c>
      <c r="D528" s="45">
        <v>279.26760000000002</v>
      </c>
      <c r="E528" s="45">
        <v>36541.82</v>
      </c>
      <c r="F528" s="76">
        <f>Table323[[#This Row],[Single Family]]+Table323[[#This Row],[2-4 Units]]+Table323[[#This Row],[&gt;4 Units]]</f>
        <v>0</v>
      </c>
      <c r="G528" s="86">
        <v>0</v>
      </c>
      <c r="H528" s="86">
        <v>0</v>
      </c>
      <c r="I528" s="86">
        <v>0</v>
      </c>
      <c r="J528" s="87">
        <v>0</v>
      </c>
      <c r="K528" s="46">
        <f t="shared" si="9"/>
        <v>0</v>
      </c>
      <c r="L528" s="86">
        <v>0</v>
      </c>
      <c r="M528" s="86">
        <v>0</v>
      </c>
      <c r="N528" s="86">
        <v>0</v>
      </c>
      <c r="O528" s="87">
        <v>0</v>
      </c>
      <c r="P528" s="27"/>
    </row>
    <row r="529" spans="1:17" x14ac:dyDescent="0.35">
      <c r="A529" s="89" t="s">
        <v>174</v>
      </c>
      <c r="B529" s="100">
        <v>9015906100</v>
      </c>
      <c r="C529" s="89" t="s">
        <v>50</v>
      </c>
      <c r="D529" s="45">
        <v>480.07400000000001</v>
      </c>
      <c r="E529" s="45">
        <v>0</v>
      </c>
      <c r="F529" s="76">
        <f>Table323[[#This Row],[Single Family]]+Table323[[#This Row],[2-4 Units]]+Table323[[#This Row],[&gt;4 Units]]</f>
        <v>0</v>
      </c>
      <c r="G529" s="86">
        <v>0</v>
      </c>
      <c r="H529" s="86">
        <v>0</v>
      </c>
      <c r="I529" s="86">
        <v>0</v>
      </c>
      <c r="J529" s="87">
        <v>0</v>
      </c>
      <c r="K529" s="46">
        <f t="shared" si="9"/>
        <v>0</v>
      </c>
      <c r="L529" s="86">
        <v>0</v>
      </c>
      <c r="M529" s="86">
        <v>0</v>
      </c>
      <c r="N529" s="86">
        <v>0</v>
      </c>
      <c r="O529" s="87">
        <v>0</v>
      </c>
      <c r="P529" s="27"/>
    </row>
    <row r="530" spans="1:17" x14ac:dyDescent="0.35">
      <c r="A530" s="89" t="s">
        <v>174</v>
      </c>
      <c r="B530" s="100">
        <v>9015907100</v>
      </c>
      <c r="C530" s="89" t="s">
        <v>50</v>
      </c>
      <c r="D530" s="45">
        <v>21950.784749999999</v>
      </c>
      <c r="E530" s="45">
        <v>24198.21</v>
      </c>
      <c r="F530" s="76">
        <f>Table323[[#This Row],[Single Family]]+Table323[[#This Row],[2-4 Units]]+Table323[[#This Row],[&gt;4 Units]]</f>
        <v>23</v>
      </c>
      <c r="G530" s="86">
        <v>23</v>
      </c>
      <c r="H530" s="86">
        <v>0</v>
      </c>
      <c r="I530" s="86">
        <v>0</v>
      </c>
      <c r="J530" s="87">
        <v>31442.15</v>
      </c>
      <c r="K530" s="46">
        <f t="shared" si="9"/>
        <v>7</v>
      </c>
      <c r="L530" s="86">
        <v>7</v>
      </c>
      <c r="M530" s="86">
        <v>0</v>
      </c>
      <c r="N530" s="86">
        <v>0</v>
      </c>
      <c r="O530" s="87">
        <v>10401.89</v>
      </c>
      <c r="P530" s="27"/>
    </row>
    <row r="531" spans="1:17" x14ac:dyDescent="0.35">
      <c r="A531" s="89" t="s">
        <v>174</v>
      </c>
      <c r="B531" s="100">
        <v>9015907200</v>
      </c>
      <c r="C531" s="89" t="s">
        <v>50</v>
      </c>
      <c r="D531" s="45">
        <v>4675.0398999999998</v>
      </c>
      <c r="E531" s="45">
        <v>31666.14</v>
      </c>
      <c r="F531" s="76">
        <f>Table323[[#This Row],[Single Family]]+Table323[[#This Row],[2-4 Units]]+Table323[[#This Row],[&gt;4 Units]]</f>
        <v>31</v>
      </c>
      <c r="G531" s="86">
        <v>31</v>
      </c>
      <c r="H531" s="86">
        <v>0</v>
      </c>
      <c r="I531" s="86">
        <v>0</v>
      </c>
      <c r="J531" s="87">
        <v>48989.07</v>
      </c>
      <c r="K531" s="46">
        <f t="shared" si="9"/>
        <v>4</v>
      </c>
      <c r="L531" s="86">
        <v>4</v>
      </c>
      <c r="M531" s="86">
        <v>0</v>
      </c>
      <c r="N531" s="86">
        <v>0</v>
      </c>
      <c r="O531" s="87">
        <v>89613.21</v>
      </c>
      <c r="P531" s="27"/>
    </row>
    <row r="532" spans="1:17" x14ac:dyDescent="0.35">
      <c r="A532" s="89" t="s">
        <v>174</v>
      </c>
      <c r="B532" s="100">
        <v>9015907300</v>
      </c>
      <c r="C532" s="89" t="s">
        <v>56</v>
      </c>
      <c r="D532" s="45">
        <v>238490.74991000001</v>
      </c>
      <c r="E532" s="45">
        <v>328029.05</v>
      </c>
      <c r="F532" s="76">
        <f>Table323[[#This Row],[Single Family]]+Table323[[#This Row],[2-4 Units]]+Table323[[#This Row],[&gt;4 Units]]</f>
        <v>27</v>
      </c>
      <c r="G532" s="86">
        <v>27</v>
      </c>
      <c r="H532" s="86">
        <v>0</v>
      </c>
      <c r="I532" s="86">
        <v>0</v>
      </c>
      <c r="J532" s="87">
        <v>35736.31</v>
      </c>
      <c r="K532" s="46">
        <f t="shared" si="9"/>
        <v>11</v>
      </c>
      <c r="L532" s="86">
        <v>9</v>
      </c>
      <c r="M532" s="86">
        <v>2</v>
      </c>
      <c r="N532" s="86">
        <v>0</v>
      </c>
      <c r="O532" s="87">
        <v>87940.28</v>
      </c>
      <c r="P532" s="27"/>
    </row>
    <row r="533" spans="1:17" x14ac:dyDescent="0.35">
      <c r="A533" s="89" t="s">
        <v>175</v>
      </c>
      <c r="B533" s="100">
        <v>9003405401</v>
      </c>
      <c r="C533" s="89" t="s">
        <v>50</v>
      </c>
      <c r="D533" s="45">
        <v>1300.8743999999999</v>
      </c>
      <c r="E533" s="45">
        <v>77377.98</v>
      </c>
      <c r="F533" s="76">
        <f>Table323[[#This Row],[Single Family]]+Table323[[#This Row],[2-4 Units]]+Table323[[#This Row],[&gt;4 Units]]</f>
        <v>3</v>
      </c>
      <c r="G533" s="86">
        <v>3</v>
      </c>
      <c r="H533" s="86">
        <v>0</v>
      </c>
      <c r="I533" s="86">
        <v>0</v>
      </c>
      <c r="J533" s="87">
        <v>3627.04</v>
      </c>
      <c r="K533" s="46">
        <f t="shared" si="9"/>
        <v>0</v>
      </c>
      <c r="L533" s="86">
        <v>0</v>
      </c>
      <c r="M533" s="86">
        <v>0</v>
      </c>
      <c r="N533" s="86">
        <v>0</v>
      </c>
      <c r="O533" s="87">
        <v>17739.2</v>
      </c>
      <c r="P533" s="27"/>
    </row>
    <row r="534" spans="1:17" x14ac:dyDescent="0.35">
      <c r="A534" s="89" t="s">
        <v>175</v>
      </c>
      <c r="B534" s="100">
        <v>9003420400</v>
      </c>
      <c r="C534" s="89" t="s">
        <v>50</v>
      </c>
      <c r="D534" s="45">
        <v>42407.551439999996</v>
      </c>
      <c r="E534" s="45">
        <v>37876.46</v>
      </c>
      <c r="F534" s="76">
        <f>Table323[[#This Row],[Single Family]]+Table323[[#This Row],[2-4 Units]]+Table323[[#This Row],[&gt;4 Units]]</f>
        <v>19</v>
      </c>
      <c r="G534" s="86">
        <v>19</v>
      </c>
      <c r="H534" s="86">
        <v>0</v>
      </c>
      <c r="I534" s="86">
        <v>0</v>
      </c>
      <c r="J534" s="87">
        <v>15462.68</v>
      </c>
      <c r="K534" s="46">
        <f t="shared" si="9"/>
        <v>2</v>
      </c>
      <c r="L534" s="86">
        <v>2</v>
      </c>
      <c r="M534" s="86">
        <v>0</v>
      </c>
      <c r="N534" s="86">
        <v>0</v>
      </c>
      <c r="O534" s="87">
        <v>13819.48</v>
      </c>
      <c r="P534" s="27"/>
    </row>
    <row r="535" spans="1:17" x14ac:dyDescent="0.35">
      <c r="A535" s="89" t="s">
        <v>175</v>
      </c>
      <c r="B535" s="100">
        <v>9003420500</v>
      </c>
      <c r="C535" s="89" t="s">
        <v>50</v>
      </c>
      <c r="D535" s="45">
        <v>151229.69173000002</v>
      </c>
      <c r="E535" s="45">
        <v>175282.47</v>
      </c>
      <c r="F535" s="76">
        <f>Table323[[#This Row],[Single Family]]+Table323[[#This Row],[2-4 Units]]+Table323[[#This Row],[&gt;4 Units]]</f>
        <v>44</v>
      </c>
      <c r="G535" s="86">
        <v>42</v>
      </c>
      <c r="H535" s="86">
        <v>2</v>
      </c>
      <c r="I535" s="86">
        <v>0</v>
      </c>
      <c r="J535" s="87">
        <v>58603.59</v>
      </c>
      <c r="K535" s="46">
        <f t="shared" si="9"/>
        <v>80</v>
      </c>
      <c r="L535" s="86">
        <v>9</v>
      </c>
      <c r="M535" s="86">
        <v>7</v>
      </c>
      <c r="N535" s="86">
        <v>64</v>
      </c>
      <c r="O535" s="87">
        <v>107943.17</v>
      </c>
      <c r="P535" s="27"/>
    </row>
    <row r="536" spans="1:17" x14ac:dyDescent="0.35">
      <c r="A536" s="89" t="s">
        <v>175</v>
      </c>
      <c r="B536" s="100">
        <v>9003420600</v>
      </c>
      <c r="C536" s="89" t="s">
        <v>50</v>
      </c>
      <c r="D536" s="45">
        <v>77290.280010000002</v>
      </c>
      <c r="E536" s="45">
        <v>71596.990000000005</v>
      </c>
      <c r="F536" s="76">
        <f>Table323[[#This Row],[Single Family]]+Table323[[#This Row],[2-4 Units]]+Table323[[#This Row],[&gt;4 Units]]</f>
        <v>36</v>
      </c>
      <c r="G536" s="86">
        <v>36</v>
      </c>
      <c r="H536" s="86">
        <v>0</v>
      </c>
      <c r="I536" s="86">
        <v>0</v>
      </c>
      <c r="J536" s="87">
        <v>41883.339999999997</v>
      </c>
      <c r="K536" s="46">
        <f t="shared" si="9"/>
        <v>5</v>
      </c>
      <c r="L536" s="86">
        <v>1</v>
      </c>
      <c r="M536" s="86">
        <v>4</v>
      </c>
      <c r="N536" s="86">
        <v>0</v>
      </c>
      <c r="O536" s="87">
        <v>8116.05</v>
      </c>
      <c r="P536" s="27"/>
    </row>
    <row r="537" spans="1:17" x14ac:dyDescent="0.35">
      <c r="A537" s="89" t="s">
        <v>175</v>
      </c>
      <c r="B537" s="100">
        <v>9003420700</v>
      </c>
      <c r="C537" s="89" t="s">
        <v>50</v>
      </c>
      <c r="D537" s="45">
        <v>48853.442179999998</v>
      </c>
      <c r="E537" s="45">
        <v>54621.06</v>
      </c>
      <c r="F537" s="76">
        <f>Table323[[#This Row],[Single Family]]+Table323[[#This Row],[2-4 Units]]+Table323[[#This Row],[&gt;4 Units]]</f>
        <v>15</v>
      </c>
      <c r="G537" s="86">
        <v>15</v>
      </c>
      <c r="H537" s="86">
        <v>0</v>
      </c>
      <c r="I537" s="86">
        <v>0</v>
      </c>
      <c r="J537" s="87">
        <v>19949.099999999999</v>
      </c>
      <c r="K537" s="46">
        <f t="shared" si="9"/>
        <v>4</v>
      </c>
      <c r="L537" s="86">
        <v>4</v>
      </c>
      <c r="M537" s="86">
        <v>0</v>
      </c>
      <c r="N537" s="86">
        <v>0</v>
      </c>
      <c r="O537" s="87">
        <v>29223.42</v>
      </c>
      <c r="P537" s="27"/>
    </row>
    <row r="538" spans="1:17" x14ac:dyDescent="0.35">
      <c r="A538" s="89" t="s">
        <v>176</v>
      </c>
      <c r="B538" s="100">
        <v>9005349100</v>
      </c>
      <c r="C538" s="89" t="s">
        <v>50</v>
      </c>
      <c r="D538" s="45">
        <v>71.02</v>
      </c>
      <c r="E538" s="45">
        <v>10504.23</v>
      </c>
      <c r="F538" s="76">
        <f>Table323[[#This Row],[Single Family]]+Table323[[#This Row],[2-4 Units]]+Table323[[#This Row],[&gt;4 Units]]</f>
        <v>0</v>
      </c>
      <c r="G538" s="86">
        <v>0</v>
      </c>
      <c r="H538" s="86">
        <v>0</v>
      </c>
      <c r="I538" s="86">
        <v>0</v>
      </c>
      <c r="J538" s="87">
        <v>0</v>
      </c>
      <c r="K538" s="46">
        <f t="shared" si="9"/>
        <v>0</v>
      </c>
      <c r="L538" s="86">
        <v>0</v>
      </c>
      <c r="M538" s="86">
        <v>0</v>
      </c>
      <c r="N538" s="86">
        <v>0</v>
      </c>
      <c r="O538" s="87">
        <v>0</v>
      </c>
      <c r="P538" s="27" t="s">
        <v>200</v>
      </c>
      <c r="Q538" s="1" t="s">
        <v>200</v>
      </c>
    </row>
    <row r="539" spans="1:17" x14ac:dyDescent="0.35">
      <c r="A539" s="89" t="s">
        <v>176</v>
      </c>
      <c r="B539" s="100">
        <v>9005349200</v>
      </c>
      <c r="C539" s="89" t="s">
        <v>50</v>
      </c>
      <c r="D539" s="45">
        <v>67.723399999999998</v>
      </c>
      <c r="E539" s="45">
        <v>0</v>
      </c>
      <c r="F539" s="76">
        <f>Table323[[#This Row],[Single Family]]+Table323[[#This Row],[2-4 Units]]+Table323[[#This Row],[&gt;4 Units]]</f>
        <v>0</v>
      </c>
      <c r="G539" s="86">
        <v>0</v>
      </c>
      <c r="H539" s="86">
        <v>0</v>
      </c>
      <c r="I539" s="86">
        <v>0</v>
      </c>
      <c r="J539" s="87">
        <v>0</v>
      </c>
      <c r="K539" s="46">
        <f t="shared" si="9"/>
        <v>0</v>
      </c>
      <c r="L539" s="86">
        <v>0</v>
      </c>
      <c r="M539" s="86">
        <v>0</v>
      </c>
      <c r="N539" s="86">
        <v>0</v>
      </c>
      <c r="O539" s="87">
        <v>0</v>
      </c>
      <c r="P539" s="27"/>
    </row>
    <row r="540" spans="1:17" x14ac:dyDescent="0.35">
      <c r="A540" s="89" t="s">
        <v>176</v>
      </c>
      <c r="B540" s="100">
        <v>9005425300</v>
      </c>
      <c r="C540" s="89" t="s">
        <v>50</v>
      </c>
      <c r="D540" s="45">
        <v>9706.3829000000005</v>
      </c>
      <c r="E540" s="45">
        <v>17006.7</v>
      </c>
      <c r="F540" s="76">
        <f>Table323[[#This Row],[Single Family]]+Table323[[#This Row],[2-4 Units]]+Table323[[#This Row],[&gt;4 Units]]</f>
        <v>40</v>
      </c>
      <c r="G540" s="86">
        <v>39</v>
      </c>
      <c r="H540" s="86">
        <v>1</v>
      </c>
      <c r="I540" s="86">
        <v>0</v>
      </c>
      <c r="J540" s="87">
        <v>44587.27</v>
      </c>
      <c r="K540" s="46">
        <f t="shared" si="9"/>
        <v>16</v>
      </c>
      <c r="L540" s="86">
        <v>10</v>
      </c>
      <c r="M540" s="86">
        <v>6</v>
      </c>
      <c r="N540" s="86">
        <v>0</v>
      </c>
      <c r="O540" s="87">
        <v>26287.82</v>
      </c>
      <c r="P540" s="27" t="s">
        <v>200</v>
      </c>
    </row>
    <row r="541" spans="1:17" x14ac:dyDescent="0.35">
      <c r="A541" s="89" t="s">
        <v>176</v>
      </c>
      <c r="B541" s="100">
        <v>9005425400</v>
      </c>
      <c r="C541" s="89" t="s">
        <v>50</v>
      </c>
      <c r="D541" s="45">
        <v>220097.64846000003</v>
      </c>
      <c r="E541" s="45">
        <v>370116.57</v>
      </c>
      <c r="F541" s="76">
        <f>Table323[[#This Row],[Single Family]]+Table323[[#This Row],[2-4 Units]]+Table323[[#This Row],[&gt;4 Units]]</f>
        <v>52</v>
      </c>
      <c r="G541" s="86">
        <v>52</v>
      </c>
      <c r="H541" s="86">
        <v>0</v>
      </c>
      <c r="I541" s="86">
        <v>0</v>
      </c>
      <c r="J541" s="87">
        <v>74738.91</v>
      </c>
      <c r="K541" s="46">
        <f t="shared" si="9"/>
        <v>12</v>
      </c>
      <c r="L541" s="86">
        <v>12</v>
      </c>
      <c r="M541" s="86">
        <v>0</v>
      </c>
      <c r="N541" s="86">
        <v>0</v>
      </c>
      <c r="O541" s="87">
        <v>182573.77</v>
      </c>
      <c r="P541" s="27"/>
    </row>
    <row r="542" spans="1:17" x14ac:dyDescent="0.35">
      <c r="A542" s="89" t="s">
        <v>177</v>
      </c>
      <c r="B542" s="100">
        <v>9015902500</v>
      </c>
      <c r="C542" s="89" t="s">
        <v>50</v>
      </c>
      <c r="D542" s="45">
        <v>77917.644719999997</v>
      </c>
      <c r="E542" s="45">
        <v>110600.22</v>
      </c>
      <c r="F542" s="76">
        <f>Table323[[#This Row],[Single Family]]+Table323[[#This Row],[2-4 Units]]+Table323[[#This Row],[&gt;4 Units]]</f>
        <v>27</v>
      </c>
      <c r="G542" s="86">
        <v>27</v>
      </c>
      <c r="H542" s="86">
        <v>0</v>
      </c>
      <c r="I542" s="86">
        <v>0</v>
      </c>
      <c r="J542" s="87">
        <v>44897.440000000002</v>
      </c>
      <c r="K542" s="46">
        <f t="shared" si="9"/>
        <v>3</v>
      </c>
      <c r="L542" s="86">
        <v>3</v>
      </c>
      <c r="M542" s="86">
        <v>0</v>
      </c>
      <c r="N542" s="86">
        <v>0</v>
      </c>
      <c r="O542" s="87">
        <v>10465.18</v>
      </c>
      <c r="P542" s="27"/>
    </row>
    <row r="543" spans="1:17" x14ac:dyDescent="0.35">
      <c r="A543" s="89" t="s">
        <v>177</v>
      </c>
      <c r="B543" s="100">
        <v>9015905100</v>
      </c>
      <c r="C543" s="89" t="s">
        <v>50</v>
      </c>
      <c r="D543" s="45">
        <v>99.852000000000004</v>
      </c>
      <c r="E543" s="45">
        <v>0</v>
      </c>
      <c r="F543" s="76">
        <f>Table323[[#This Row],[Single Family]]+Table323[[#This Row],[2-4 Units]]+Table323[[#This Row],[&gt;4 Units]]</f>
        <v>0</v>
      </c>
      <c r="G543" s="86">
        <v>0</v>
      </c>
      <c r="H543" s="86">
        <v>0</v>
      </c>
      <c r="I543" s="86">
        <v>0</v>
      </c>
      <c r="J543" s="87">
        <v>0</v>
      </c>
      <c r="K543" s="46">
        <f t="shared" si="9"/>
        <v>0</v>
      </c>
      <c r="L543" s="86">
        <v>0</v>
      </c>
      <c r="M543" s="86">
        <v>0</v>
      </c>
      <c r="N543" s="86">
        <v>0</v>
      </c>
      <c r="O543" s="87">
        <v>0</v>
      </c>
      <c r="P543" s="27"/>
    </row>
    <row r="544" spans="1:17" x14ac:dyDescent="0.35">
      <c r="A544" s="89" t="s">
        <v>178</v>
      </c>
      <c r="B544" s="100">
        <v>9007560100</v>
      </c>
      <c r="C544" s="89" t="s">
        <v>50</v>
      </c>
      <c r="D544" s="45">
        <v>86679.779090000011</v>
      </c>
      <c r="E544" s="45">
        <v>164066.98000000001</v>
      </c>
      <c r="F544" s="76">
        <f>Table323[[#This Row],[Single Family]]+Table323[[#This Row],[2-4 Units]]+Table323[[#This Row],[&gt;4 Units]]</f>
        <v>31</v>
      </c>
      <c r="G544" s="86">
        <v>31</v>
      </c>
      <c r="H544" s="86">
        <v>0</v>
      </c>
      <c r="I544" s="86">
        <v>0</v>
      </c>
      <c r="J544" s="87">
        <v>46610.65</v>
      </c>
      <c r="K544" s="46">
        <f t="shared" si="9"/>
        <v>5</v>
      </c>
      <c r="L544" s="86">
        <v>5</v>
      </c>
      <c r="M544" s="86">
        <v>0</v>
      </c>
      <c r="N544" s="86">
        <v>0</v>
      </c>
      <c r="O544" s="87">
        <v>75281.7</v>
      </c>
      <c r="P544" s="27"/>
    </row>
    <row r="545" spans="1:17" x14ac:dyDescent="0.35">
      <c r="A545" s="89" t="s">
        <v>178</v>
      </c>
      <c r="B545" s="100">
        <v>9007560200</v>
      </c>
      <c r="C545" s="89" t="s">
        <v>50</v>
      </c>
      <c r="D545" s="45">
        <v>90344.987730000008</v>
      </c>
      <c r="E545" s="45">
        <v>120426.7</v>
      </c>
      <c r="F545" s="76">
        <f>Table323[[#This Row],[Single Family]]+Table323[[#This Row],[2-4 Units]]+Table323[[#This Row],[&gt;4 Units]]</f>
        <v>46</v>
      </c>
      <c r="G545" s="86">
        <v>42</v>
      </c>
      <c r="H545" s="86">
        <v>4</v>
      </c>
      <c r="I545" s="86">
        <v>0</v>
      </c>
      <c r="J545" s="87">
        <v>81796.39</v>
      </c>
      <c r="K545" s="46">
        <f t="shared" si="9"/>
        <v>11</v>
      </c>
      <c r="L545" s="86">
        <v>8</v>
      </c>
      <c r="M545" s="86">
        <v>3</v>
      </c>
      <c r="N545" s="86">
        <v>0</v>
      </c>
      <c r="O545" s="87">
        <v>15256.12</v>
      </c>
      <c r="P545" s="27"/>
    </row>
    <row r="546" spans="1:17" x14ac:dyDescent="0.35">
      <c r="A546" s="89" t="s">
        <v>179</v>
      </c>
      <c r="B546" s="100">
        <v>9011696800</v>
      </c>
      <c r="C546" s="89" t="s">
        <v>50</v>
      </c>
      <c r="D546" s="45">
        <v>292.33210000000003</v>
      </c>
      <c r="E546" s="45">
        <v>8795.48</v>
      </c>
      <c r="F546" s="76">
        <f>Table323[[#This Row],[Single Family]]+Table323[[#This Row],[2-4 Units]]+Table323[[#This Row],[&gt;4 Units]]</f>
        <v>0</v>
      </c>
      <c r="G546" s="86">
        <v>0</v>
      </c>
      <c r="H546" s="86">
        <v>0</v>
      </c>
      <c r="I546" s="86">
        <v>0</v>
      </c>
      <c r="J546" s="87">
        <v>0</v>
      </c>
      <c r="K546" s="46">
        <f t="shared" si="9"/>
        <v>0</v>
      </c>
      <c r="L546" s="86">
        <v>0</v>
      </c>
      <c r="M546" s="86">
        <v>0</v>
      </c>
      <c r="N546" s="86">
        <v>0</v>
      </c>
      <c r="O546" s="87">
        <v>0</v>
      </c>
      <c r="P546" s="27"/>
    </row>
    <row r="547" spans="1:17" x14ac:dyDescent="0.35">
      <c r="A547" s="89" t="s">
        <v>179</v>
      </c>
      <c r="B547" s="100">
        <v>9011700100</v>
      </c>
      <c r="C547" s="89" t="s">
        <v>50</v>
      </c>
      <c r="D547" s="45">
        <v>101200.58976999999</v>
      </c>
      <c r="E547" s="45">
        <v>133132.06</v>
      </c>
      <c r="F547" s="76">
        <f>Table323[[#This Row],[Single Family]]+Table323[[#This Row],[2-4 Units]]+Table323[[#This Row],[&gt;4 Units]]</f>
        <v>40</v>
      </c>
      <c r="G547" s="86">
        <v>40</v>
      </c>
      <c r="H547" s="86">
        <v>0</v>
      </c>
      <c r="I547" s="86">
        <v>0</v>
      </c>
      <c r="J547" s="87">
        <v>67882.789999999994</v>
      </c>
      <c r="K547" s="46">
        <f t="shared" si="9"/>
        <v>8</v>
      </c>
      <c r="L547" s="86">
        <v>8</v>
      </c>
      <c r="M547" s="86">
        <v>0</v>
      </c>
      <c r="N547" s="86">
        <v>0</v>
      </c>
      <c r="O547" s="87">
        <v>13312.61</v>
      </c>
      <c r="P547" s="27"/>
    </row>
    <row r="548" spans="1:17" x14ac:dyDescent="0.35">
      <c r="A548" s="89" t="s">
        <v>179</v>
      </c>
      <c r="B548" s="100">
        <v>9011707100</v>
      </c>
      <c r="C548" s="89" t="s">
        <v>50</v>
      </c>
      <c r="D548" s="45">
        <v>385.67040000000003</v>
      </c>
      <c r="E548" s="45">
        <v>19174.91</v>
      </c>
      <c r="F548" s="76">
        <f>Table323[[#This Row],[Single Family]]+Table323[[#This Row],[2-4 Units]]+Table323[[#This Row],[&gt;4 Units]]</f>
        <v>0</v>
      </c>
      <c r="G548" s="86">
        <v>0</v>
      </c>
      <c r="H548" s="86">
        <v>0</v>
      </c>
      <c r="I548" s="86">
        <v>0</v>
      </c>
      <c r="J548" s="87">
        <v>0</v>
      </c>
      <c r="K548" s="46">
        <f t="shared" si="9"/>
        <v>0</v>
      </c>
      <c r="L548" s="86">
        <v>0</v>
      </c>
      <c r="M548" s="86">
        <v>0</v>
      </c>
      <c r="N548" s="86">
        <v>0</v>
      </c>
      <c r="O548" s="87">
        <v>16632.41</v>
      </c>
      <c r="P548" s="27"/>
    </row>
    <row r="549" spans="1:17" x14ac:dyDescent="0.35">
      <c r="A549" s="89" t="s">
        <v>180</v>
      </c>
      <c r="B549" s="100">
        <v>9009347100</v>
      </c>
      <c r="C549" s="89" t="s">
        <v>50</v>
      </c>
      <c r="D549" s="45">
        <v>132862.20835999999</v>
      </c>
      <c r="E549" s="45">
        <v>426081.05000000005</v>
      </c>
      <c r="F549" s="76">
        <f>Table323[[#This Row],[Single Family]]+Table323[[#This Row],[2-4 Units]]+Table323[[#This Row],[&gt;4 Units]]</f>
        <v>50</v>
      </c>
      <c r="G549" s="86">
        <v>49</v>
      </c>
      <c r="H549" s="86">
        <v>1</v>
      </c>
      <c r="I549" s="86">
        <v>0</v>
      </c>
      <c r="J549" s="87">
        <v>121959.46</v>
      </c>
      <c r="K549" s="46">
        <f t="shared" si="9"/>
        <v>26</v>
      </c>
      <c r="L549" s="86">
        <v>26</v>
      </c>
      <c r="M549" s="86">
        <v>0</v>
      </c>
      <c r="N549" s="86">
        <v>0</v>
      </c>
      <c r="O549" s="87">
        <v>252852.97</v>
      </c>
      <c r="P549" s="27"/>
    </row>
    <row r="550" spans="1:17" x14ac:dyDescent="0.35">
      <c r="A550" s="89" t="s">
        <v>180</v>
      </c>
      <c r="B550" s="100">
        <v>9009347200</v>
      </c>
      <c r="C550" s="89" t="s">
        <v>50</v>
      </c>
      <c r="D550" s="45">
        <v>50353.605590000006</v>
      </c>
      <c r="E550" s="45">
        <v>129812.26</v>
      </c>
      <c r="F550" s="76">
        <f>Table323[[#This Row],[Single Family]]+Table323[[#This Row],[2-4 Units]]+Table323[[#This Row],[&gt;4 Units]]</f>
        <v>13</v>
      </c>
      <c r="G550" s="86">
        <v>13</v>
      </c>
      <c r="H550" s="86">
        <v>0</v>
      </c>
      <c r="I550" s="86">
        <v>0</v>
      </c>
      <c r="J550" s="87">
        <v>27128.54</v>
      </c>
      <c r="K550" s="46">
        <f t="shared" si="9"/>
        <v>8</v>
      </c>
      <c r="L550" s="86">
        <v>8</v>
      </c>
      <c r="M550" s="86">
        <v>0</v>
      </c>
      <c r="N550" s="86">
        <v>0</v>
      </c>
      <c r="O550" s="87">
        <v>78659.75</v>
      </c>
      <c r="P550" s="27"/>
    </row>
    <row r="551" spans="1:17" x14ac:dyDescent="0.35">
      <c r="A551" s="89" t="s">
        <v>180</v>
      </c>
      <c r="B551" s="100">
        <v>9009352800</v>
      </c>
      <c r="C551" s="89" t="s">
        <v>50</v>
      </c>
      <c r="D551" s="45">
        <v>831.08770000000004</v>
      </c>
      <c r="E551" s="45">
        <v>15514.29</v>
      </c>
      <c r="F551" s="76">
        <f>Table323[[#This Row],[Single Family]]+Table323[[#This Row],[2-4 Units]]+Table323[[#This Row],[&gt;4 Units]]</f>
        <v>1</v>
      </c>
      <c r="G551" s="86">
        <v>1</v>
      </c>
      <c r="H551" s="86">
        <v>0</v>
      </c>
      <c r="I551" s="86">
        <v>0</v>
      </c>
      <c r="J551" s="87">
        <v>257.08</v>
      </c>
      <c r="K551" s="46">
        <f t="shared" si="9"/>
        <v>0</v>
      </c>
      <c r="L551" s="86">
        <v>0</v>
      </c>
      <c r="M551" s="86">
        <v>0</v>
      </c>
      <c r="N551" s="86">
        <v>0</v>
      </c>
      <c r="O551" s="87">
        <v>15257.21</v>
      </c>
      <c r="P551" s="27"/>
    </row>
    <row r="552" spans="1:17" x14ac:dyDescent="0.35">
      <c r="A552" s="89" t="s">
        <v>181</v>
      </c>
      <c r="B552" s="100">
        <v>9015901100</v>
      </c>
      <c r="C552" s="89" t="s">
        <v>50</v>
      </c>
      <c r="D552" s="45">
        <v>148.19329999999999</v>
      </c>
      <c r="E552" s="45">
        <v>19948.03</v>
      </c>
      <c r="F552" s="76">
        <f>Table323[[#This Row],[Single Family]]+Table323[[#This Row],[2-4 Units]]+Table323[[#This Row],[&gt;4 Units]]</f>
        <v>0</v>
      </c>
      <c r="G552" s="86">
        <v>0</v>
      </c>
      <c r="H552" s="86">
        <v>0</v>
      </c>
      <c r="I552" s="86">
        <v>0</v>
      </c>
      <c r="J552" s="87">
        <v>0</v>
      </c>
      <c r="K552" s="46">
        <f t="shared" si="9"/>
        <v>0</v>
      </c>
      <c r="L552" s="86">
        <v>0</v>
      </c>
      <c r="M552" s="86">
        <v>0</v>
      </c>
      <c r="N552" s="86">
        <v>0</v>
      </c>
      <c r="O552" s="87">
        <v>0</v>
      </c>
      <c r="P552" s="27"/>
    </row>
    <row r="553" spans="1:17" x14ac:dyDescent="0.35">
      <c r="A553" s="89" t="s">
        <v>181</v>
      </c>
      <c r="B553" s="100">
        <v>9015902500</v>
      </c>
      <c r="C553" s="89" t="s">
        <v>50</v>
      </c>
      <c r="D553" s="45">
        <v>117.07435</v>
      </c>
      <c r="E553" s="45">
        <v>0</v>
      </c>
      <c r="F553" s="76">
        <f>Table323[[#This Row],[Single Family]]+Table323[[#This Row],[2-4 Units]]+Table323[[#This Row],[&gt;4 Units]]</f>
        <v>0</v>
      </c>
      <c r="G553" s="86">
        <v>0</v>
      </c>
      <c r="H553" s="86">
        <v>0</v>
      </c>
      <c r="I553" s="86">
        <v>0</v>
      </c>
      <c r="J553" s="87">
        <v>0</v>
      </c>
      <c r="K553" s="46">
        <f t="shared" si="9"/>
        <v>0</v>
      </c>
      <c r="L553" s="86">
        <v>0</v>
      </c>
      <c r="M553" s="86">
        <v>0</v>
      </c>
      <c r="N553" s="86">
        <v>0</v>
      </c>
      <c r="O553" s="87">
        <v>0</v>
      </c>
      <c r="P553" s="27"/>
    </row>
    <row r="554" spans="1:17" x14ac:dyDescent="0.35">
      <c r="A554" s="89" t="s">
        <v>181</v>
      </c>
      <c r="B554" s="100">
        <v>9015903100</v>
      </c>
      <c r="C554" s="89" t="s">
        <v>56</v>
      </c>
      <c r="D554" s="45">
        <v>89818.893830000015</v>
      </c>
      <c r="E554" s="45">
        <v>135813.67000000001</v>
      </c>
      <c r="F554" s="76">
        <f>Table323[[#This Row],[Single Family]]+Table323[[#This Row],[2-4 Units]]+Table323[[#This Row],[&gt;4 Units]]</f>
        <v>46</v>
      </c>
      <c r="G554" s="86">
        <v>46</v>
      </c>
      <c r="H554" s="86">
        <v>0</v>
      </c>
      <c r="I554" s="86">
        <v>0</v>
      </c>
      <c r="J554" s="87">
        <v>77537.11</v>
      </c>
      <c r="K554" s="46">
        <f t="shared" si="9"/>
        <v>19</v>
      </c>
      <c r="L554" s="86">
        <v>15</v>
      </c>
      <c r="M554" s="86">
        <v>4</v>
      </c>
      <c r="N554" s="86">
        <v>0</v>
      </c>
      <c r="O554" s="87">
        <v>99544.11</v>
      </c>
      <c r="P554" s="27"/>
    </row>
    <row r="555" spans="1:17" x14ac:dyDescent="0.35">
      <c r="A555" s="89" t="s">
        <v>181</v>
      </c>
      <c r="B555" s="100">
        <v>9015903200</v>
      </c>
      <c r="C555" s="89" t="s">
        <v>50</v>
      </c>
      <c r="D555" s="45">
        <v>75082.349300000002</v>
      </c>
      <c r="E555" s="45">
        <v>95006.64</v>
      </c>
      <c r="F555" s="76">
        <f>Table323[[#This Row],[Single Family]]+Table323[[#This Row],[2-4 Units]]+Table323[[#This Row],[&gt;4 Units]]</f>
        <v>9</v>
      </c>
      <c r="G555" s="86">
        <v>9</v>
      </c>
      <c r="H555" s="86">
        <v>0</v>
      </c>
      <c r="I555" s="86">
        <v>0</v>
      </c>
      <c r="J555" s="87">
        <v>21945.58</v>
      </c>
      <c r="K555" s="46">
        <f t="shared" si="9"/>
        <v>3</v>
      </c>
      <c r="L555" s="86">
        <v>2</v>
      </c>
      <c r="M555" s="86">
        <v>1</v>
      </c>
      <c r="N555" s="86">
        <v>0</v>
      </c>
      <c r="O555" s="87">
        <v>7675.19</v>
      </c>
      <c r="P555" s="27"/>
      <c r="Q555" s="27"/>
    </row>
    <row r="556" spans="1:17" x14ac:dyDescent="0.35">
      <c r="A556" s="89" t="s">
        <v>181</v>
      </c>
      <c r="B556" s="100">
        <v>9015904100</v>
      </c>
      <c r="C556" s="89" t="s">
        <v>50</v>
      </c>
      <c r="D556" s="45">
        <v>38.864899999999999</v>
      </c>
      <c r="E556" s="45">
        <v>0</v>
      </c>
      <c r="F556" s="76">
        <f>Table323[[#This Row],[Single Family]]+Table323[[#This Row],[2-4 Units]]+Table323[[#This Row],[&gt;4 Units]]</f>
        <v>0</v>
      </c>
      <c r="G556" s="86">
        <v>0</v>
      </c>
      <c r="H556" s="86">
        <v>0</v>
      </c>
      <c r="I556" s="86">
        <v>0</v>
      </c>
      <c r="J556" s="87">
        <v>0</v>
      </c>
      <c r="K556" s="46">
        <f t="shared" si="9"/>
        <v>0</v>
      </c>
      <c r="L556" s="86">
        <v>0</v>
      </c>
      <c r="M556" s="86">
        <v>0</v>
      </c>
      <c r="N556" s="86">
        <v>0</v>
      </c>
      <c r="O556" s="87">
        <v>0</v>
      </c>
      <c r="P556" s="27"/>
    </row>
    <row r="557" spans="1:17" x14ac:dyDescent="0.35">
      <c r="A557" s="89" t="s">
        <v>182</v>
      </c>
      <c r="B557" s="100">
        <v>9001240100</v>
      </c>
      <c r="C557" s="89" t="s">
        <v>50</v>
      </c>
      <c r="D557" s="45">
        <v>23537.130400000002</v>
      </c>
      <c r="E557" s="45">
        <v>42095.67</v>
      </c>
      <c r="F557" s="76">
        <f>Table323[[#This Row],[Single Family]]+Table323[[#This Row],[2-4 Units]]+Table323[[#This Row],[&gt;4 Units]]</f>
        <v>41</v>
      </c>
      <c r="G557" s="86">
        <v>41</v>
      </c>
      <c r="H557" s="86">
        <v>0</v>
      </c>
      <c r="I557" s="86">
        <v>0</v>
      </c>
      <c r="J557" s="87">
        <v>102757.26</v>
      </c>
      <c r="K557" s="46">
        <f t="shared" si="9"/>
        <v>1</v>
      </c>
      <c r="L557" s="86">
        <v>1</v>
      </c>
      <c r="M557" s="86">
        <v>0</v>
      </c>
      <c r="N557" s="86">
        <v>0</v>
      </c>
      <c r="O557" s="87">
        <v>3969.1</v>
      </c>
      <c r="P557" s="27" t="s">
        <v>200</v>
      </c>
      <c r="Q557" s="1" t="s">
        <v>200</v>
      </c>
    </row>
    <row r="558" spans="1:17" x14ac:dyDescent="0.35">
      <c r="A558" s="89" t="s">
        <v>182</v>
      </c>
      <c r="B558" s="100">
        <v>9001240200</v>
      </c>
      <c r="C558" s="89" t="s">
        <v>50</v>
      </c>
      <c r="D558" s="45">
        <v>217912.92910000001</v>
      </c>
      <c r="E558" s="45">
        <v>365076.3</v>
      </c>
      <c r="F558" s="76">
        <f>Table323[[#This Row],[Single Family]]+Table323[[#This Row],[2-4 Units]]+Table323[[#This Row],[&gt;4 Units]]</f>
        <v>42</v>
      </c>
      <c r="G558" s="86">
        <v>42</v>
      </c>
      <c r="H558" s="86">
        <v>0</v>
      </c>
      <c r="I558" s="86">
        <v>0</v>
      </c>
      <c r="J558" s="87">
        <v>133259.57999999999</v>
      </c>
      <c r="K558" s="46">
        <f t="shared" si="9"/>
        <v>2</v>
      </c>
      <c r="L558" s="86">
        <v>2</v>
      </c>
      <c r="M558" s="86">
        <v>0</v>
      </c>
      <c r="N558" s="86">
        <v>0</v>
      </c>
      <c r="O558" s="87">
        <v>4005.84</v>
      </c>
      <c r="P558" s="27"/>
    </row>
    <row r="559" spans="1:17" x14ac:dyDescent="0.35">
      <c r="A559" s="89" t="s">
        <v>182</v>
      </c>
      <c r="B559" s="100">
        <v>9001245200</v>
      </c>
      <c r="C559" s="89" t="s">
        <v>50</v>
      </c>
      <c r="D559" s="45">
        <v>72.7637</v>
      </c>
      <c r="E559" s="45">
        <v>0</v>
      </c>
      <c r="F559" s="76">
        <f>Table323[[#This Row],[Single Family]]+Table323[[#This Row],[2-4 Units]]+Table323[[#This Row],[&gt;4 Units]]</f>
        <v>0</v>
      </c>
      <c r="G559" s="86">
        <v>0</v>
      </c>
      <c r="H559" s="86">
        <v>0</v>
      </c>
      <c r="I559" s="86">
        <v>0</v>
      </c>
      <c r="J559" s="87">
        <v>0</v>
      </c>
      <c r="K559" s="46">
        <f t="shared" si="9"/>
        <v>0</v>
      </c>
      <c r="L559" s="86">
        <v>0</v>
      </c>
      <c r="M559" s="86">
        <v>0</v>
      </c>
      <c r="N559" s="86">
        <v>0</v>
      </c>
      <c r="O559" s="87">
        <v>0</v>
      </c>
      <c r="P559" s="27"/>
    </row>
    <row r="560" spans="1:17" x14ac:dyDescent="0.35">
      <c r="A560" s="89" t="s">
        <v>183</v>
      </c>
      <c r="B560" s="100">
        <v>9001210500</v>
      </c>
      <c r="C560" s="89" t="s">
        <v>50</v>
      </c>
      <c r="D560" s="45">
        <v>291.59539999999998</v>
      </c>
      <c r="E560" s="45">
        <v>44458.2</v>
      </c>
      <c r="F560" s="76">
        <f>Table323[[#This Row],[Single Family]]+Table323[[#This Row],[2-4 Units]]+Table323[[#This Row],[&gt;4 Units]]</f>
        <v>0</v>
      </c>
      <c r="G560" s="86">
        <v>0</v>
      </c>
      <c r="H560" s="86">
        <v>0</v>
      </c>
      <c r="I560" s="86">
        <v>0</v>
      </c>
      <c r="J560" s="87">
        <v>0</v>
      </c>
      <c r="K560" s="46">
        <f t="shared" si="9"/>
        <v>0</v>
      </c>
      <c r="L560" s="86">
        <v>0</v>
      </c>
      <c r="M560" s="86">
        <v>0</v>
      </c>
      <c r="N560" s="86">
        <v>0</v>
      </c>
      <c r="O560" s="87">
        <v>0</v>
      </c>
      <c r="P560" s="27"/>
    </row>
    <row r="561" spans="1:17" x14ac:dyDescent="0.35">
      <c r="A561" s="89" t="s">
        <v>183</v>
      </c>
      <c r="B561" s="100">
        <v>9001240100</v>
      </c>
      <c r="C561" s="89" t="s">
        <v>50</v>
      </c>
      <c r="D561" s="45">
        <v>1068.9146000000001</v>
      </c>
      <c r="E561" s="45">
        <v>0</v>
      </c>
      <c r="F561" s="76">
        <f>Table323[[#This Row],[Single Family]]+Table323[[#This Row],[2-4 Units]]+Table323[[#This Row],[&gt;4 Units]]</f>
        <v>0</v>
      </c>
      <c r="G561" s="86">
        <v>0</v>
      </c>
      <c r="H561" s="86">
        <v>0</v>
      </c>
      <c r="I561" s="86">
        <v>0</v>
      </c>
      <c r="J561" s="87">
        <v>0</v>
      </c>
      <c r="K561" s="46">
        <f t="shared" si="9"/>
        <v>0</v>
      </c>
      <c r="L561" s="86">
        <v>0</v>
      </c>
      <c r="M561" s="86">
        <v>0</v>
      </c>
      <c r="N561" s="86">
        <v>0</v>
      </c>
      <c r="O561" s="87">
        <v>0</v>
      </c>
      <c r="P561" s="27"/>
    </row>
    <row r="562" spans="1:17" x14ac:dyDescent="0.35">
      <c r="A562" s="89" t="s">
        <v>183</v>
      </c>
      <c r="B562" s="100">
        <v>9001245100</v>
      </c>
      <c r="C562" s="89" t="s">
        <v>50</v>
      </c>
      <c r="D562" s="45">
        <v>45992.053800000002</v>
      </c>
      <c r="E562" s="45">
        <v>44903.9</v>
      </c>
      <c r="F562" s="76">
        <f>Table323[[#This Row],[Single Family]]+Table323[[#This Row],[2-4 Units]]+Table323[[#This Row],[&gt;4 Units]]</f>
        <v>17</v>
      </c>
      <c r="G562" s="86">
        <v>17</v>
      </c>
      <c r="H562" s="86">
        <v>0</v>
      </c>
      <c r="I562" s="86">
        <v>0</v>
      </c>
      <c r="J562" s="87">
        <v>36096.699999999997</v>
      </c>
      <c r="K562" s="46">
        <f t="shared" si="9"/>
        <v>0</v>
      </c>
      <c r="L562" s="86">
        <v>0</v>
      </c>
      <c r="M562" s="86">
        <v>0</v>
      </c>
      <c r="N562" s="86">
        <v>0</v>
      </c>
      <c r="O562" s="87">
        <v>0</v>
      </c>
      <c r="P562" s="27"/>
    </row>
    <row r="563" spans="1:17" x14ac:dyDescent="0.35">
      <c r="A563" s="89" t="s">
        <v>183</v>
      </c>
      <c r="B563" s="100">
        <v>9001245200</v>
      </c>
      <c r="C563" s="89" t="s">
        <v>50</v>
      </c>
      <c r="D563" s="45">
        <v>72373.900370000003</v>
      </c>
      <c r="E563" s="45">
        <v>92071.29</v>
      </c>
      <c r="F563" s="76">
        <f>Table323[[#This Row],[Single Family]]+Table323[[#This Row],[2-4 Units]]+Table323[[#This Row],[&gt;4 Units]]</f>
        <v>21</v>
      </c>
      <c r="G563" s="86">
        <v>21</v>
      </c>
      <c r="H563" s="86">
        <v>0</v>
      </c>
      <c r="I563" s="86">
        <v>0</v>
      </c>
      <c r="J563" s="87">
        <v>49230.25</v>
      </c>
      <c r="K563" s="46">
        <f t="shared" si="9"/>
        <v>1</v>
      </c>
      <c r="L563" s="86">
        <v>1</v>
      </c>
      <c r="M563" s="86">
        <v>0</v>
      </c>
      <c r="N563" s="86">
        <v>0</v>
      </c>
      <c r="O563" s="87">
        <v>28944.799999999999</v>
      </c>
      <c r="P563" s="27"/>
    </row>
    <row r="564" spans="1:17" x14ac:dyDescent="0.35">
      <c r="A564" s="89" t="s">
        <v>183</v>
      </c>
      <c r="B564" s="100">
        <v>9001245300</v>
      </c>
      <c r="C564" s="89" t="s">
        <v>50</v>
      </c>
      <c r="D564" s="45">
        <v>244766.76558000001</v>
      </c>
      <c r="E564" s="45">
        <v>245245.8</v>
      </c>
      <c r="F564" s="76">
        <f>Table323[[#This Row],[Single Family]]+Table323[[#This Row],[2-4 Units]]+Table323[[#This Row],[&gt;4 Units]]</f>
        <v>30</v>
      </c>
      <c r="G564" s="86">
        <v>30</v>
      </c>
      <c r="H564" s="86">
        <v>0</v>
      </c>
      <c r="I564" s="86">
        <v>0</v>
      </c>
      <c r="J564" s="87">
        <v>63987.94</v>
      </c>
      <c r="K564" s="46">
        <f t="shared" si="9"/>
        <v>0</v>
      </c>
      <c r="L564" s="86">
        <v>0</v>
      </c>
      <c r="M564" s="86">
        <v>0</v>
      </c>
      <c r="N564" s="86">
        <v>0</v>
      </c>
      <c r="O564" s="87">
        <v>47992.98</v>
      </c>
      <c r="P564" s="27" t="s">
        <v>200</v>
      </c>
      <c r="Q564" s="1" t="s">
        <v>200</v>
      </c>
    </row>
    <row r="565" spans="1:17" x14ac:dyDescent="0.35">
      <c r="A565" s="89" t="s">
        <v>183</v>
      </c>
      <c r="B565" s="100">
        <v>9001245400</v>
      </c>
      <c r="C565" s="89" t="s">
        <v>50</v>
      </c>
      <c r="D565" s="45">
        <v>67698.90499000001</v>
      </c>
      <c r="E565" s="45">
        <v>63362.55</v>
      </c>
      <c r="F565" s="76">
        <f>Table323[[#This Row],[Single Family]]+Table323[[#This Row],[2-4 Units]]+Table323[[#This Row],[&gt;4 Units]]</f>
        <v>16</v>
      </c>
      <c r="G565" s="86">
        <v>16</v>
      </c>
      <c r="H565" s="86">
        <v>0</v>
      </c>
      <c r="I565" s="86">
        <v>0</v>
      </c>
      <c r="J565" s="87">
        <v>49872.45</v>
      </c>
      <c r="K565" s="46">
        <f t="shared" si="9"/>
        <v>0</v>
      </c>
      <c r="L565" s="86">
        <v>0</v>
      </c>
      <c r="M565" s="86">
        <v>0</v>
      </c>
      <c r="N565" s="86">
        <v>0</v>
      </c>
      <c r="O565" s="87">
        <v>0</v>
      </c>
      <c r="P565" s="27"/>
    </row>
    <row r="566" spans="1:17" x14ac:dyDescent="0.35">
      <c r="A566" s="89" t="s">
        <v>183</v>
      </c>
      <c r="B566" s="100">
        <v>9001245500</v>
      </c>
      <c r="C566" s="89" t="s">
        <v>50</v>
      </c>
      <c r="D566" s="45">
        <v>58099.541279999998</v>
      </c>
      <c r="E566" s="45">
        <v>84809.62</v>
      </c>
      <c r="F566" s="76">
        <f>Table323[[#This Row],[Single Family]]+Table323[[#This Row],[2-4 Units]]+Table323[[#This Row],[&gt;4 Units]]</f>
        <v>34</v>
      </c>
      <c r="G566" s="86">
        <v>29</v>
      </c>
      <c r="H566" s="86">
        <v>0</v>
      </c>
      <c r="I566" s="86">
        <v>5</v>
      </c>
      <c r="J566" s="87">
        <v>51799.59</v>
      </c>
      <c r="K566" s="46">
        <f t="shared" si="9"/>
        <v>0</v>
      </c>
      <c r="L566" s="86">
        <v>0</v>
      </c>
      <c r="M566" s="86">
        <v>0</v>
      </c>
      <c r="N566" s="86">
        <v>0</v>
      </c>
      <c r="O566" s="87">
        <v>26384.58</v>
      </c>
      <c r="P566" s="27"/>
    </row>
    <row r="567" spans="1:17" x14ac:dyDescent="0.35">
      <c r="A567" s="89" t="s">
        <v>183</v>
      </c>
      <c r="B567" s="100">
        <v>9001245600</v>
      </c>
      <c r="C567" s="89" t="s">
        <v>50</v>
      </c>
      <c r="D567" s="45">
        <v>119880.09898000001</v>
      </c>
      <c r="E567" s="45">
        <v>88944.16</v>
      </c>
      <c r="F567" s="76">
        <f>Table323[[#This Row],[Single Family]]+Table323[[#This Row],[2-4 Units]]+Table323[[#This Row],[&gt;4 Units]]</f>
        <v>75</v>
      </c>
      <c r="G567" s="86">
        <v>75</v>
      </c>
      <c r="H567" s="86">
        <v>0</v>
      </c>
      <c r="I567" s="86">
        <v>0</v>
      </c>
      <c r="J567" s="87">
        <v>132739.46</v>
      </c>
      <c r="K567" s="46">
        <f t="shared" si="9"/>
        <v>1</v>
      </c>
      <c r="L567" s="86">
        <v>1</v>
      </c>
      <c r="M567" s="86">
        <v>0</v>
      </c>
      <c r="N567" s="86">
        <v>0</v>
      </c>
      <c r="O567" s="87">
        <v>653.32000000000005</v>
      </c>
      <c r="P567" s="27"/>
    </row>
    <row r="568" spans="1:17" x14ac:dyDescent="0.35">
      <c r="A568" s="89" t="s">
        <v>184</v>
      </c>
      <c r="B568" s="100">
        <v>9003490100</v>
      </c>
      <c r="C568" s="89" t="s">
        <v>50</v>
      </c>
      <c r="D568" s="45">
        <v>136170.02156999998</v>
      </c>
      <c r="E568" s="45">
        <v>93522.05</v>
      </c>
      <c r="F568" s="76">
        <f>Table323[[#This Row],[Single Family]]+Table323[[#This Row],[2-4 Units]]+Table323[[#This Row],[&gt;4 Units]]</f>
        <v>24</v>
      </c>
      <c r="G568" s="86">
        <v>22</v>
      </c>
      <c r="H568" s="86">
        <v>2</v>
      </c>
      <c r="I568" s="86">
        <v>0</v>
      </c>
      <c r="J568" s="87">
        <v>26508.639999999999</v>
      </c>
      <c r="K568" s="46">
        <f t="shared" si="9"/>
        <v>1</v>
      </c>
      <c r="L568" s="86">
        <v>1</v>
      </c>
      <c r="M568" s="86">
        <v>0</v>
      </c>
      <c r="N568" s="86">
        <v>0</v>
      </c>
      <c r="O568" s="87">
        <v>5776.85</v>
      </c>
      <c r="P568" s="27"/>
    </row>
    <row r="569" spans="1:17" x14ac:dyDescent="0.35">
      <c r="A569" s="89" t="s">
        <v>184</v>
      </c>
      <c r="B569" s="100">
        <v>9003490302</v>
      </c>
      <c r="C569" s="89" t="s">
        <v>50</v>
      </c>
      <c r="D569" s="45">
        <v>102605.91021</v>
      </c>
      <c r="E569" s="45">
        <v>26708.01</v>
      </c>
      <c r="F569" s="76">
        <f>Table323[[#This Row],[Single Family]]+Table323[[#This Row],[2-4 Units]]+Table323[[#This Row],[&gt;4 Units]]</f>
        <v>428</v>
      </c>
      <c r="G569" s="86">
        <v>28</v>
      </c>
      <c r="H569" s="86">
        <v>0</v>
      </c>
      <c r="I569" s="86">
        <v>400</v>
      </c>
      <c r="J569" s="87">
        <v>17297.97</v>
      </c>
      <c r="K569" s="46">
        <f t="shared" si="9"/>
        <v>2</v>
      </c>
      <c r="L569" s="86">
        <v>1</v>
      </c>
      <c r="M569" s="86">
        <v>1</v>
      </c>
      <c r="N569" s="86">
        <v>0</v>
      </c>
      <c r="O569" s="87">
        <v>1327.57</v>
      </c>
      <c r="P569" s="27"/>
    </row>
    <row r="570" spans="1:17" x14ac:dyDescent="0.35">
      <c r="A570" s="89" t="s">
        <v>184</v>
      </c>
      <c r="B570" s="100">
        <v>9003492600</v>
      </c>
      <c r="C570" s="89" t="s">
        <v>50</v>
      </c>
      <c r="D570" s="45">
        <v>35.605400000000003</v>
      </c>
      <c r="E570" s="45">
        <v>0</v>
      </c>
      <c r="F570" s="76">
        <f>Table323[[#This Row],[Single Family]]+Table323[[#This Row],[2-4 Units]]+Table323[[#This Row],[&gt;4 Units]]</f>
        <v>0</v>
      </c>
      <c r="G570" s="86">
        <v>0</v>
      </c>
      <c r="H570" s="86">
        <v>0</v>
      </c>
      <c r="I570" s="86">
        <v>0</v>
      </c>
      <c r="J570" s="87">
        <v>0</v>
      </c>
      <c r="K570" s="46">
        <f t="shared" si="9"/>
        <v>0</v>
      </c>
      <c r="L570" s="86">
        <v>0</v>
      </c>
      <c r="M570" s="86">
        <v>0</v>
      </c>
      <c r="N570" s="86">
        <v>0</v>
      </c>
      <c r="O570" s="87">
        <v>0</v>
      </c>
      <c r="P570" s="27"/>
    </row>
    <row r="571" spans="1:17" x14ac:dyDescent="0.35">
      <c r="A571" s="89" t="s">
        <v>184</v>
      </c>
      <c r="B571" s="100">
        <v>9003524200</v>
      </c>
      <c r="C571" s="89" t="s">
        <v>50</v>
      </c>
      <c r="D571" s="45">
        <v>71489.812140000009</v>
      </c>
      <c r="E571" s="45">
        <v>46358.080000000002</v>
      </c>
      <c r="F571" s="76">
        <f>Table323[[#This Row],[Single Family]]+Table323[[#This Row],[2-4 Units]]+Table323[[#This Row],[&gt;4 Units]]</f>
        <v>294</v>
      </c>
      <c r="G571" s="86">
        <v>60</v>
      </c>
      <c r="H571" s="86">
        <v>3</v>
      </c>
      <c r="I571" s="86">
        <v>231</v>
      </c>
      <c r="J571" s="87">
        <v>42222.59</v>
      </c>
      <c r="K571" s="46">
        <f t="shared" si="9"/>
        <v>10</v>
      </c>
      <c r="L571" s="86">
        <v>10</v>
      </c>
      <c r="M571" s="86">
        <v>0</v>
      </c>
      <c r="N571" s="86">
        <v>0</v>
      </c>
      <c r="O571" s="87">
        <v>6288.69</v>
      </c>
      <c r="P571" s="27"/>
    </row>
    <row r="572" spans="1:17" x14ac:dyDescent="0.35">
      <c r="A572" s="89" t="s">
        <v>185</v>
      </c>
      <c r="B572" s="100">
        <v>9005250100</v>
      </c>
      <c r="C572" s="89" t="s">
        <v>50</v>
      </c>
      <c r="D572" s="45">
        <v>321.392</v>
      </c>
      <c r="E572" s="45">
        <v>6562.5</v>
      </c>
      <c r="F572" s="76">
        <f>Table323[[#This Row],[Single Family]]+Table323[[#This Row],[2-4 Units]]+Table323[[#This Row],[&gt;4 Units]]</f>
        <v>0</v>
      </c>
      <c r="G572" s="86">
        <v>0</v>
      </c>
      <c r="H572" s="86">
        <v>0</v>
      </c>
      <c r="I572" s="86">
        <v>0</v>
      </c>
      <c r="J572" s="87">
        <v>0</v>
      </c>
      <c r="K572" s="46">
        <f t="shared" si="9"/>
        <v>0</v>
      </c>
      <c r="L572" s="86">
        <v>0</v>
      </c>
      <c r="M572" s="86">
        <v>0</v>
      </c>
      <c r="N572" s="86">
        <v>0</v>
      </c>
      <c r="O572" s="87">
        <v>0</v>
      </c>
      <c r="P572" s="27"/>
    </row>
    <row r="573" spans="1:17" x14ac:dyDescent="0.35">
      <c r="A573" s="89" t="s">
        <v>185</v>
      </c>
      <c r="B573" s="100">
        <v>9005268100</v>
      </c>
      <c r="C573" s="89" t="s">
        <v>50</v>
      </c>
      <c r="D573" s="45">
        <v>88255.157449999999</v>
      </c>
      <c r="E573" s="45">
        <v>71895.570000000007</v>
      </c>
      <c r="F573" s="76">
        <f>Table323[[#This Row],[Single Family]]+Table323[[#This Row],[2-4 Units]]+Table323[[#This Row],[&gt;4 Units]]</f>
        <v>22</v>
      </c>
      <c r="G573" s="86">
        <v>22</v>
      </c>
      <c r="H573" s="86">
        <v>0</v>
      </c>
      <c r="I573" s="86">
        <v>0</v>
      </c>
      <c r="J573" s="87">
        <v>45880.32</v>
      </c>
      <c r="K573" s="46">
        <f t="shared" si="9"/>
        <v>2</v>
      </c>
      <c r="L573" s="86">
        <v>2</v>
      </c>
      <c r="M573" s="86">
        <v>0</v>
      </c>
      <c r="N573" s="86">
        <v>0</v>
      </c>
      <c r="O573" s="87">
        <v>11090.25</v>
      </c>
      <c r="P573" s="27"/>
    </row>
    <row r="574" spans="1:17" x14ac:dyDescent="0.35">
      <c r="A574" s="89" t="s">
        <v>186</v>
      </c>
      <c r="B574" s="100">
        <v>9007595101</v>
      </c>
      <c r="C574" s="89" t="s">
        <v>50</v>
      </c>
      <c r="D574" s="45">
        <v>687.6644</v>
      </c>
      <c r="E574" s="45">
        <v>10343.67</v>
      </c>
      <c r="F574" s="76">
        <f>Table323[[#This Row],[Single Family]]+Table323[[#This Row],[2-4 Units]]+Table323[[#This Row],[&gt;4 Units]]</f>
        <v>0</v>
      </c>
      <c r="G574" s="86">
        <v>0</v>
      </c>
      <c r="H574" s="86">
        <v>0</v>
      </c>
      <c r="I574" s="86">
        <v>0</v>
      </c>
      <c r="J574" s="87">
        <v>0</v>
      </c>
      <c r="K574" s="46">
        <f t="shared" si="9"/>
        <v>0</v>
      </c>
      <c r="L574" s="86">
        <v>0</v>
      </c>
      <c r="M574" s="86">
        <v>0</v>
      </c>
      <c r="N574" s="86">
        <v>0</v>
      </c>
      <c r="O574" s="87">
        <v>0</v>
      </c>
      <c r="P574" s="27"/>
    </row>
    <row r="575" spans="1:17" x14ac:dyDescent="0.35">
      <c r="A575" s="89" t="s">
        <v>186</v>
      </c>
      <c r="B575" s="100">
        <v>9011714103</v>
      </c>
      <c r="C575" s="89" t="s">
        <v>50</v>
      </c>
      <c r="D575" s="45">
        <v>341.59030000000001</v>
      </c>
      <c r="E575" s="45">
        <v>0</v>
      </c>
      <c r="F575" s="76">
        <f>Table323[[#This Row],[Single Family]]+Table323[[#This Row],[2-4 Units]]+Table323[[#This Row],[&gt;4 Units]]</f>
        <v>0</v>
      </c>
      <c r="G575" s="86">
        <v>0</v>
      </c>
      <c r="H575" s="86">
        <v>0</v>
      </c>
      <c r="I575" s="86">
        <v>0</v>
      </c>
      <c r="J575" s="87">
        <v>0</v>
      </c>
      <c r="K575" s="46">
        <f t="shared" si="9"/>
        <v>0</v>
      </c>
      <c r="L575" s="86">
        <v>0</v>
      </c>
      <c r="M575" s="86">
        <v>0</v>
      </c>
      <c r="N575" s="86">
        <v>0</v>
      </c>
      <c r="O575" s="87">
        <v>0</v>
      </c>
      <c r="P575" s="27"/>
    </row>
    <row r="576" spans="1:17" x14ac:dyDescent="0.35">
      <c r="A576" s="89" t="s">
        <v>186</v>
      </c>
      <c r="B576" s="100">
        <v>9011715100</v>
      </c>
      <c r="C576" s="89" t="s">
        <v>50</v>
      </c>
      <c r="D576" s="45">
        <v>92211.385909999997</v>
      </c>
      <c r="E576" s="45">
        <v>168983.93</v>
      </c>
      <c r="F576" s="76">
        <f>Table323[[#This Row],[Single Family]]+Table323[[#This Row],[2-4 Units]]+Table323[[#This Row],[&gt;4 Units]]</f>
        <v>29</v>
      </c>
      <c r="G576" s="86">
        <v>29</v>
      </c>
      <c r="H576" s="86">
        <v>0</v>
      </c>
      <c r="I576" s="86">
        <v>0</v>
      </c>
      <c r="J576" s="87">
        <v>71020.69</v>
      </c>
      <c r="K576" s="46">
        <f t="shared" ref="K576:K639" si="10">L576+M576+N576</f>
        <v>7</v>
      </c>
      <c r="L576" s="86">
        <v>6</v>
      </c>
      <c r="M576" s="86">
        <v>1</v>
      </c>
      <c r="N576" s="86">
        <v>0</v>
      </c>
      <c r="O576" s="87">
        <v>47508.47</v>
      </c>
      <c r="P576" s="27"/>
    </row>
    <row r="577" spans="1:16" x14ac:dyDescent="0.35">
      <c r="A577" s="89" t="s">
        <v>187</v>
      </c>
      <c r="B577" s="100">
        <v>9005261100</v>
      </c>
      <c r="C577" s="89" t="s">
        <v>50</v>
      </c>
      <c r="D577" s="45">
        <v>128835.11731</v>
      </c>
      <c r="E577" s="45">
        <v>109180.62999999999</v>
      </c>
      <c r="F577" s="76">
        <f>Table323[[#This Row],[Single Family]]+Table323[[#This Row],[2-4 Units]]+Table323[[#This Row],[&gt;4 Units]]</f>
        <v>35</v>
      </c>
      <c r="G577" s="86">
        <v>34</v>
      </c>
      <c r="H577" s="86">
        <v>1</v>
      </c>
      <c r="I577" s="86">
        <v>0</v>
      </c>
      <c r="J577" s="87">
        <v>51351.72</v>
      </c>
      <c r="K577" s="46">
        <f t="shared" si="10"/>
        <v>3</v>
      </c>
      <c r="L577" s="86">
        <v>3</v>
      </c>
      <c r="M577" s="86">
        <v>0</v>
      </c>
      <c r="N577" s="86">
        <v>0</v>
      </c>
      <c r="O577" s="87">
        <v>13713.91</v>
      </c>
      <c r="P577" s="27"/>
    </row>
    <row r="578" spans="1:16" x14ac:dyDescent="0.35">
      <c r="A578" s="89" t="s">
        <v>188</v>
      </c>
      <c r="B578" s="100">
        <v>9015825000</v>
      </c>
      <c r="C578" s="89" t="s">
        <v>50</v>
      </c>
      <c r="D578" s="45">
        <v>30027.335500000001</v>
      </c>
      <c r="E578" s="45">
        <v>75142.84</v>
      </c>
      <c r="F578" s="76">
        <f>Table323[[#This Row],[Single Family]]+Table323[[#This Row],[2-4 Units]]+Table323[[#This Row],[&gt;4 Units]]</f>
        <v>14</v>
      </c>
      <c r="G578" s="86">
        <v>14</v>
      </c>
      <c r="H578" s="86">
        <v>0</v>
      </c>
      <c r="I578" s="86">
        <v>0</v>
      </c>
      <c r="J578" s="87">
        <v>22447.06</v>
      </c>
      <c r="K578" s="46">
        <f t="shared" si="10"/>
        <v>1</v>
      </c>
      <c r="L578" s="86">
        <v>1</v>
      </c>
      <c r="M578" s="86">
        <v>0</v>
      </c>
      <c r="N578" s="86">
        <v>0</v>
      </c>
      <c r="O578" s="87">
        <v>32268.78</v>
      </c>
      <c r="P578" s="27"/>
    </row>
    <row r="579" spans="1:16" x14ac:dyDescent="0.35">
      <c r="A579" s="89" t="s">
        <v>189</v>
      </c>
      <c r="B579" s="100">
        <v>9009120200</v>
      </c>
      <c r="C579" s="89" t="s">
        <v>50</v>
      </c>
      <c r="D579" s="45">
        <v>95.495400000000004</v>
      </c>
      <c r="E579" s="45">
        <v>33628.519999999997</v>
      </c>
      <c r="F579" s="76">
        <f>Table323[[#This Row],[Single Family]]+Table323[[#This Row],[2-4 Units]]+Table323[[#This Row],[&gt;4 Units]]</f>
        <v>0</v>
      </c>
      <c r="G579" s="86">
        <v>0</v>
      </c>
      <c r="H579" s="86">
        <v>0</v>
      </c>
      <c r="I579" s="86">
        <v>0</v>
      </c>
      <c r="J579" s="87">
        <v>0</v>
      </c>
      <c r="K579" s="46">
        <f t="shared" si="10"/>
        <v>0</v>
      </c>
      <c r="L579" s="86">
        <v>0</v>
      </c>
      <c r="M579" s="86">
        <v>0</v>
      </c>
      <c r="N579" s="86">
        <v>0</v>
      </c>
      <c r="O579" s="87">
        <v>0</v>
      </c>
      <c r="P579" s="27"/>
    </row>
    <row r="580" spans="1:16" x14ac:dyDescent="0.35">
      <c r="A580" s="89" t="s">
        <v>189</v>
      </c>
      <c r="B580" s="100">
        <v>9009125300</v>
      </c>
      <c r="C580" s="89" t="s">
        <v>50</v>
      </c>
      <c r="D580" s="45">
        <v>38.790700000000001</v>
      </c>
      <c r="E580" s="45">
        <v>0</v>
      </c>
      <c r="F580" s="76">
        <f>Table323[[#This Row],[Single Family]]+Table323[[#This Row],[2-4 Units]]+Table323[[#This Row],[&gt;4 Units]]</f>
        <v>23</v>
      </c>
      <c r="G580" s="86">
        <v>19</v>
      </c>
      <c r="H580" s="86">
        <v>4</v>
      </c>
      <c r="I580" s="86">
        <v>0</v>
      </c>
      <c r="J580" s="87">
        <v>0</v>
      </c>
      <c r="K580" s="46">
        <f t="shared" si="10"/>
        <v>0</v>
      </c>
      <c r="L580" s="86">
        <v>0</v>
      </c>
      <c r="M580" s="86">
        <v>0</v>
      </c>
      <c r="N580" s="86">
        <v>0</v>
      </c>
      <c r="O580" s="87">
        <v>0</v>
      </c>
      <c r="P580" s="27"/>
    </row>
    <row r="581" spans="1:16" x14ac:dyDescent="0.35">
      <c r="A581" s="89" t="s">
        <v>189</v>
      </c>
      <c r="B581" s="100">
        <v>9009125400</v>
      </c>
      <c r="C581" s="89" t="s">
        <v>50</v>
      </c>
      <c r="D581" s="45">
        <v>945.72140000000002</v>
      </c>
      <c r="E581" s="45">
        <v>0</v>
      </c>
      <c r="F581" s="76">
        <f>Table323[[#This Row],[Single Family]]+Table323[[#This Row],[2-4 Units]]+Table323[[#This Row],[&gt;4 Units]]</f>
        <v>15</v>
      </c>
      <c r="G581" s="86">
        <v>13</v>
      </c>
      <c r="H581" s="86">
        <v>2</v>
      </c>
      <c r="I581" s="86">
        <v>0</v>
      </c>
      <c r="J581" s="87">
        <v>0</v>
      </c>
      <c r="K581" s="46">
        <f t="shared" si="10"/>
        <v>0</v>
      </c>
      <c r="L581" s="86">
        <v>0</v>
      </c>
      <c r="M581" s="86">
        <v>0</v>
      </c>
      <c r="N581" s="86">
        <v>0</v>
      </c>
      <c r="O581" s="87">
        <v>0</v>
      </c>
      <c r="P581" s="27"/>
    </row>
    <row r="582" spans="1:16" x14ac:dyDescent="0.35">
      <c r="A582" s="89" t="s">
        <v>189</v>
      </c>
      <c r="B582" s="100">
        <v>9009130101</v>
      </c>
      <c r="C582" s="89" t="s">
        <v>50</v>
      </c>
      <c r="D582" s="45">
        <v>66638.60183</v>
      </c>
      <c r="E582" s="45">
        <v>149360.79</v>
      </c>
      <c r="F582" s="76">
        <f>Table323[[#This Row],[Single Family]]+Table323[[#This Row],[2-4 Units]]+Table323[[#This Row],[&gt;4 Units]]</f>
        <v>22</v>
      </c>
      <c r="G582" s="86">
        <v>21</v>
      </c>
      <c r="H582" s="86">
        <v>1</v>
      </c>
      <c r="I582" s="86">
        <v>0</v>
      </c>
      <c r="J582" s="87">
        <v>48993.71</v>
      </c>
      <c r="K582" s="46">
        <f t="shared" si="10"/>
        <v>10</v>
      </c>
      <c r="L582" s="86">
        <v>8</v>
      </c>
      <c r="M582" s="86">
        <v>2</v>
      </c>
      <c r="N582" s="86">
        <v>0</v>
      </c>
      <c r="O582" s="87">
        <v>61341.14</v>
      </c>
      <c r="P582" s="27"/>
    </row>
    <row r="583" spans="1:16" x14ac:dyDescent="0.35">
      <c r="A583" s="89" t="s">
        <v>189</v>
      </c>
      <c r="B583" s="100">
        <v>9009130102</v>
      </c>
      <c r="C583" s="89" t="s">
        <v>50</v>
      </c>
      <c r="D583" s="45">
        <v>113775.1795</v>
      </c>
      <c r="E583" s="45">
        <v>158593.85</v>
      </c>
      <c r="F583" s="76">
        <f>Table323[[#This Row],[Single Family]]+Table323[[#This Row],[2-4 Units]]+Table323[[#This Row],[&gt;4 Units]]</f>
        <v>3</v>
      </c>
      <c r="G583" s="86">
        <v>3</v>
      </c>
      <c r="H583" s="86">
        <v>0</v>
      </c>
      <c r="I583" s="86">
        <v>0</v>
      </c>
      <c r="J583" s="87">
        <v>7796.72</v>
      </c>
      <c r="K583" s="46">
        <f t="shared" si="10"/>
        <v>5</v>
      </c>
      <c r="L583" s="86">
        <v>4</v>
      </c>
      <c r="M583" s="86">
        <v>1</v>
      </c>
      <c r="N583" s="86">
        <v>0</v>
      </c>
      <c r="O583" s="87">
        <v>48123.72</v>
      </c>
      <c r="P583" s="27"/>
    </row>
    <row r="584" spans="1:16" x14ac:dyDescent="0.35">
      <c r="A584" s="89" t="s">
        <v>189</v>
      </c>
      <c r="B584" s="100">
        <v>9009130200</v>
      </c>
      <c r="C584" s="89" t="s">
        <v>50</v>
      </c>
      <c r="D584" s="45">
        <v>114918.14199</v>
      </c>
      <c r="E584" s="45">
        <v>175016.71</v>
      </c>
      <c r="F584" s="76">
        <f>Table323[[#This Row],[Single Family]]+Table323[[#This Row],[2-4 Units]]+Table323[[#This Row],[&gt;4 Units]]</f>
        <v>77</v>
      </c>
      <c r="G584" s="86">
        <v>75</v>
      </c>
      <c r="H584" s="86">
        <v>2</v>
      </c>
      <c r="I584" s="86">
        <v>0</v>
      </c>
      <c r="J584" s="87">
        <v>135708.35999999999</v>
      </c>
      <c r="K584" s="46">
        <f t="shared" si="10"/>
        <v>15</v>
      </c>
      <c r="L584" s="86">
        <v>14</v>
      </c>
      <c r="M584" s="86">
        <v>1</v>
      </c>
      <c r="N584" s="86">
        <v>0</v>
      </c>
      <c r="O584" s="87">
        <v>134003.70000000001</v>
      </c>
      <c r="P584" s="27"/>
    </row>
    <row r="585" spans="1:16" x14ac:dyDescent="0.35">
      <c r="A585" s="89" t="s">
        <v>190</v>
      </c>
      <c r="B585" s="100">
        <v>9005262100</v>
      </c>
      <c r="C585" s="89" t="s">
        <v>50</v>
      </c>
      <c r="D585" s="45">
        <v>92043.079640000011</v>
      </c>
      <c r="E585" s="45">
        <v>101820.93</v>
      </c>
      <c r="F585" s="76">
        <f>Table323[[#This Row],[Single Family]]+Table323[[#This Row],[2-4 Units]]+Table323[[#This Row],[&gt;4 Units]]</f>
        <v>20</v>
      </c>
      <c r="G585" s="86">
        <v>20</v>
      </c>
      <c r="H585" s="86">
        <v>0</v>
      </c>
      <c r="I585" s="86">
        <v>0</v>
      </c>
      <c r="J585" s="87">
        <v>36286.839999999997</v>
      </c>
      <c r="K585" s="46">
        <f t="shared" si="10"/>
        <v>1</v>
      </c>
      <c r="L585" s="86">
        <v>1</v>
      </c>
      <c r="M585" s="86">
        <v>0</v>
      </c>
      <c r="N585" s="86">
        <v>0</v>
      </c>
      <c r="O585" s="87">
        <v>23247.59</v>
      </c>
      <c r="P585" s="27"/>
    </row>
    <row r="586" spans="1:16" x14ac:dyDescent="0.35">
      <c r="A586" s="89" t="s">
        <v>190</v>
      </c>
      <c r="B586" s="100">
        <v>9005266100</v>
      </c>
      <c r="C586" s="89" t="s">
        <v>50</v>
      </c>
      <c r="D586" s="45">
        <v>468.41399999999999</v>
      </c>
      <c r="E586" s="45">
        <v>0</v>
      </c>
      <c r="F586" s="76">
        <f>Table323[[#This Row],[Single Family]]+Table323[[#This Row],[2-4 Units]]+Table323[[#This Row],[&gt;4 Units]]</f>
        <v>0</v>
      </c>
      <c r="G586" s="86">
        <v>0</v>
      </c>
      <c r="H586" s="86">
        <v>0</v>
      </c>
      <c r="I586" s="86">
        <v>0</v>
      </c>
      <c r="J586" s="87">
        <v>0</v>
      </c>
      <c r="K586" s="46">
        <f t="shared" si="10"/>
        <v>0</v>
      </c>
      <c r="L586" s="86">
        <v>0</v>
      </c>
      <c r="M586" s="86">
        <v>0</v>
      </c>
      <c r="N586" s="86">
        <v>0</v>
      </c>
      <c r="O586" s="87">
        <v>0</v>
      </c>
      <c r="P586" s="27"/>
    </row>
    <row r="587" spans="1:16" x14ac:dyDescent="0.35">
      <c r="A587" s="89" t="s">
        <v>191</v>
      </c>
      <c r="B587" s="100">
        <v>9001220200</v>
      </c>
      <c r="C587" s="89" t="s">
        <v>50</v>
      </c>
      <c r="D587" s="45">
        <v>32.785800000000002</v>
      </c>
      <c r="E587" s="45">
        <v>17294.439999999999</v>
      </c>
      <c r="F587" s="76">
        <f>Table323[[#This Row],[Single Family]]+Table323[[#This Row],[2-4 Units]]+Table323[[#This Row],[&gt;4 Units]]</f>
        <v>0</v>
      </c>
      <c r="G587" s="86">
        <v>0</v>
      </c>
      <c r="H587" s="86">
        <v>0</v>
      </c>
      <c r="I587" s="86">
        <v>0</v>
      </c>
      <c r="J587" s="87">
        <v>0</v>
      </c>
      <c r="K587" s="46">
        <f t="shared" si="10"/>
        <v>0</v>
      </c>
      <c r="L587" s="86">
        <v>0</v>
      </c>
      <c r="M587" s="86">
        <v>0</v>
      </c>
      <c r="N587" s="86">
        <v>0</v>
      </c>
      <c r="O587" s="87">
        <v>0</v>
      </c>
      <c r="P587" s="27"/>
    </row>
    <row r="588" spans="1:16" x14ac:dyDescent="0.35">
      <c r="A588" s="89" t="s">
        <v>191</v>
      </c>
      <c r="B588" s="100">
        <v>9001220300</v>
      </c>
      <c r="C588" s="89" t="s">
        <v>50</v>
      </c>
      <c r="D588" s="45">
        <v>753.68650000000002</v>
      </c>
      <c r="E588" s="45">
        <v>0</v>
      </c>
      <c r="F588" s="76">
        <f>Table323[[#This Row],[Single Family]]+Table323[[#This Row],[2-4 Units]]+Table323[[#This Row],[&gt;4 Units]]</f>
        <v>0</v>
      </c>
      <c r="G588" s="86">
        <v>0</v>
      </c>
      <c r="H588" s="86">
        <v>0</v>
      </c>
      <c r="I588" s="86">
        <v>0</v>
      </c>
      <c r="J588" s="87">
        <v>0</v>
      </c>
      <c r="K588" s="46">
        <f t="shared" si="10"/>
        <v>0</v>
      </c>
      <c r="L588" s="86">
        <v>0</v>
      </c>
      <c r="M588" s="86">
        <v>0</v>
      </c>
      <c r="N588" s="86">
        <v>0</v>
      </c>
      <c r="O588" s="87">
        <v>0</v>
      </c>
      <c r="P588" s="27"/>
    </row>
    <row r="589" spans="1:16" x14ac:dyDescent="0.35">
      <c r="A589" s="89" t="s">
        <v>191</v>
      </c>
      <c r="B589" s="100">
        <v>9001257100</v>
      </c>
      <c r="C589" s="89" t="s">
        <v>50</v>
      </c>
      <c r="D589" s="45">
        <v>112357.86304000001</v>
      </c>
      <c r="E589" s="45">
        <v>119363.29</v>
      </c>
      <c r="F589" s="76">
        <f>Table323[[#This Row],[Single Family]]+Table323[[#This Row],[2-4 Units]]+Table323[[#This Row],[&gt;4 Units]]</f>
        <v>42</v>
      </c>
      <c r="G589" s="86">
        <v>42</v>
      </c>
      <c r="H589" s="86">
        <v>0</v>
      </c>
      <c r="I589" s="86">
        <v>0</v>
      </c>
      <c r="J589" s="87">
        <v>66819.86</v>
      </c>
      <c r="K589" s="46">
        <f t="shared" si="10"/>
        <v>3</v>
      </c>
      <c r="L589" s="86">
        <v>3</v>
      </c>
      <c r="M589" s="86">
        <v>0</v>
      </c>
      <c r="N589" s="86">
        <v>0</v>
      </c>
      <c r="O589" s="87">
        <v>6550.87</v>
      </c>
      <c r="P589" s="27"/>
    </row>
    <row r="590" spans="1:16" x14ac:dyDescent="0.35">
      <c r="A590" s="89" t="s">
        <v>192</v>
      </c>
      <c r="B590" s="100">
        <v>9003466101</v>
      </c>
      <c r="C590" s="89" t="s">
        <v>50</v>
      </c>
      <c r="D590" s="45">
        <v>37595.931600000004</v>
      </c>
      <c r="E590" s="45">
        <v>40360.76</v>
      </c>
      <c r="F590" s="76">
        <f>Table323[[#This Row],[Single Family]]+Table323[[#This Row],[2-4 Units]]+Table323[[#This Row],[&gt;4 Units]]</f>
        <v>45</v>
      </c>
      <c r="G590" s="86">
        <v>42</v>
      </c>
      <c r="H590" s="86">
        <v>3</v>
      </c>
      <c r="I590" s="86">
        <v>0</v>
      </c>
      <c r="J590" s="87">
        <v>76942.86</v>
      </c>
      <c r="K590" s="46">
        <f t="shared" si="10"/>
        <v>1</v>
      </c>
      <c r="L590" s="86">
        <v>1</v>
      </c>
      <c r="M590" s="86">
        <v>0</v>
      </c>
      <c r="N590" s="86">
        <v>0</v>
      </c>
      <c r="O590" s="87">
        <v>3299.94</v>
      </c>
      <c r="P590" s="27"/>
    </row>
    <row r="591" spans="1:16" x14ac:dyDescent="0.35">
      <c r="A591" s="89" t="s">
        <v>192</v>
      </c>
      <c r="B591" s="100">
        <v>9003466102</v>
      </c>
      <c r="C591" s="89" t="s">
        <v>50</v>
      </c>
      <c r="D591" s="45">
        <v>38258.282139999996</v>
      </c>
      <c r="E591" s="45">
        <v>48319.63</v>
      </c>
      <c r="F591" s="76">
        <f>Table323[[#This Row],[Single Family]]+Table323[[#This Row],[2-4 Units]]+Table323[[#This Row],[&gt;4 Units]]</f>
        <v>80</v>
      </c>
      <c r="G591" s="86">
        <v>80</v>
      </c>
      <c r="H591" s="86">
        <v>0</v>
      </c>
      <c r="I591" s="86">
        <v>0</v>
      </c>
      <c r="J591" s="87">
        <v>141194.07999999999</v>
      </c>
      <c r="K591" s="46">
        <f t="shared" si="10"/>
        <v>6</v>
      </c>
      <c r="L591" s="86">
        <v>5</v>
      </c>
      <c r="M591" s="86">
        <v>1</v>
      </c>
      <c r="N591" s="86">
        <v>0</v>
      </c>
      <c r="O591" s="87">
        <v>12159.13</v>
      </c>
      <c r="P591" s="27"/>
    </row>
    <row r="592" spans="1:16" x14ac:dyDescent="0.35">
      <c r="A592" s="89" t="s">
        <v>192</v>
      </c>
      <c r="B592" s="100">
        <v>9003466201</v>
      </c>
      <c r="C592" s="89" t="s">
        <v>50</v>
      </c>
      <c r="D592" s="45">
        <v>36481.627800000002</v>
      </c>
      <c r="E592" s="45">
        <v>20053.63</v>
      </c>
      <c r="F592" s="76">
        <f>Table323[[#This Row],[Single Family]]+Table323[[#This Row],[2-4 Units]]+Table323[[#This Row],[&gt;4 Units]]</f>
        <v>11</v>
      </c>
      <c r="G592" s="86">
        <v>11</v>
      </c>
      <c r="H592" s="86">
        <v>0</v>
      </c>
      <c r="I592" s="86">
        <v>0</v>
      </c>
      <c r="J592" s="87">
        <v>16049.32</v>
      </c>
      <c r="K592" s="46">
        <f t="shared" si="10"/>
        <v>2</v>
      </c>
      <c r="L592" s="86">
        <v>1</v>
      </c>
      <c r="M592" s="86">
        <v>1</v>
      </c>
      <c r="N592" s="86">
        <v>0</v>
      </c>
      <c r="O592" s="87">
        <v>1576.59</v>
      </c>
      <c r="P592" s="27"/>
    </row>
    <row r="593" spans="1:16" x14ac:dyDescent="0.35">
      <c r="A593" s="89" t="s">
        <v>192</v>
      </c>
      <c r="B593" s="100">
        <v>9003466202</v>
      </c>
      <c r="C593" s="89" t="s">
        <v>50</v>
      </c>
      <c r="D593" s="45">
        <v>29489.666400000002</v>
      </c>
      <c r="E593" s="45">
        <v>41957.86</v>
      </c>
      <c r="F593" s="76">
        <f>Table323[[#This Row],[Single Family]]+Table323[[#This Row],[2-4 Units]]+Table323[[#This Row],[&gt;4 Units]]</f>
        <v>35</v>
      </c>
      <c r="G593" s="86">
        <v>35</v>
      </c>
      <c r="H593" s="86">
        <v>0</v>
      </c>
      <c r="I593" s="86">
        <v>0</v>
      </c>
      <c r="J593" s="87">
        <v>65127.64</v>
      </c>
      <c r="K593" s="46">
        <f t="shared" si="10"/>
        <v>1</v>
      </c>
      <c r="L593" s="86">
        <v>1</v>
      </c>
      <c r="M593" s="86">
        <v>0</v>
      </c>
      <c r="N593" s="86">
        <v>0</v>
      </c>
      <c r="O593" s="87">
        <v>895.37</v>
      </c>
      <c r="P593" s="27"/>
    </row>
    <row r="594" spans="1:16" x14ac:dyDescent="0.35">
      <c r="A594" s="89" t="s">
        <v>192</v>
      </c>
      <c r="B594" s="100">
        <v>9003466300</v>
      </c>
      <c r="C594" s="89" t="s">
        <v>50</v>
      </c>
      <c r="D594" s="45">
        <v>331426.71101000003</v>
      </c>
      <c r="E594" s="45">
        <v>408532.1</v>
      </c>
      <c r="F594" s="76">
        <f>Table323[[#This Row],[Single Family]]+Table323[[#This Row],[2-4 Units]]+Table323[[#This Row],[&gt;4 Units]]</f>
        <v>31</v>
      </c>
      <c r="G594" s="86">
        <v>31</v>
      </c>
      <c r="H594" s="86">
        <v>0</v>
      </c>
      <c r="I594" s="86">
        <v>0</v>
      </c>
      <c r="J594" s="87">
        <v>47058.03</v>
      </c>
      <c r="K594" s="46">
        <f t="shared" si="10"/>
        <v>1</v>
      </c>
      <c r="L594" s="86">
        <v>1</v>
      </c>
      <c r="M594" s="86">
        <v>0</v>
      </c>
      <c r="N594" s="86">
        <v>0</v>
      </c>
      <c r="O594" s="87">
        <v>28020.92</v>
      </c>
      <c r="P594" s="27"/>
    </row>
    <row r="595" spans="1:16" x14ac:dyDescent="0.35">
      <c r="A595" s="89" t="s">
        <v>192</v>
      </c>
      <c r="B595" s="100">
        <v>9003466400</v>
      </c>
      <c r="C595" s="89" t="s">
        <v>50</v>
      </c>
      <c r="D595" s="45">
        <v>23404.174599999998</v>
      </c>
      <c r="E595" s="45">
        <v>22597.97</v>
      </c>
      <c r="F595" s="76">
        <f>Table323[[#This Row],[Single Family]]+Table323[[#This Row],[2-4 Units]]+Table323[[#This Row],[&gt;4 Units]]</f>
        <v>10</v>
      </c>
      <c r="G595" s="86">
        <v>10</v>
      </c>
      <c r="H595" s="86">
        <v>0</v>
      </c>
      <c r="I595" s="86">
        <v>0</v>
      </c>
      <c r="J595" s="87">
        <v>29457.77</v>
      </c>
      <c r="K595" s="46">
        <f t="shared" si="10"/>
        <v>83</v>
      </c>
      <c r="L595" s="86">
        <v>2</v>
      </c>
      <c r="M595" s="86">
        <v>0</v>
      </c>
      <c r="N595" s="86">
        <v>81</v>
      </c>
      <c r="O595" s="87">
        <v>33717.03</v>
      </c>
      <c r="P595" s="27"/>
    </row>
    <row r="596" spans="1:16" x14ac:dyDescent="0.35">
      <c r="A596" s="89" t="s">
        <v>192</v>
      </c>
      <c r="B596" s="100">
        <v>9003462201</v>
      </c>
      <c r="C596" s="89" t="s">
        <v>50</v>
      </c>
      <c r="D596" s="45">
        <v>14.9513</v>
      </c>
      <c r="E596" s="45">
        <v>187735.48</v>
      </c>
      <c r="F596" s="76">
        <f>Table323[[#This Row],[Single Family]]+Table323[[#This Row],[2-4 Units]]+Table323[[#This Row],[&gt;4 Units]]</f>
        <v>0</v>
      </c>
      <c r="G596" s="86">
        <v>0</v>
      </c>
      <c r="H596" s="86">
        <v>0</v>
      </c>
      <c r="I596" s="86">
        <v>0</v>
      </c>
      <c r="J596" s="87">
        <v>0</v>
      </c>
      <c r="K596" s="46">
        <f t="shared" si="10"/>
        <v>0</v>
      </c>
      <c r="L596" s="86">
        <v>0</v>
      </c>
      <c r="M596" s="86">
        <v>0</v>
      </c>
      <c r="N596" s="86">
        <v>0</v>
      </c>
      <c r="O596" s="87">
        <v>0</v>
      </c>
      <c r="P596" s="27"/>
    </row>
    <row r="597" spans="1:16" x14ac:dyDescent="0.35">
      <c r="A597" s="89" t="s">
        <v>193</v>
      </c>
      <c r="B597" s="100">
        <v>9013538201</v>
      </c>
      <c r="C597" s="89" t="s">
        <v>50</v>
      </c>
      <c r="D597" s="45">
        <v>80017.999739999999</v>
      </c>
      <c r="E597" s="45">
        <v>100179.7</v>
      </c>
      <c r="F597" s="76">
        <f>Table323[[#This Row],[Single Family]]+Table323[[#This Row],[2-4 Units]]+Table323[[#This Row],[&gt;4 Units]]</f>
        <v>53</v>
      </c>
      <c r="G597" s="86">
        <v>53</v>
      </c>
      <c r="H597" s="86">
        <v>0</v>
      </c>
      <c r="I597" s="86">
        <v>0</v>
      </c>
      <c r="J597" s="87">
        <v>90306.11</v>
      </c>
      <c r="K597" s="46">
        <f t="shared" si="10"/>
        <v>6</v>
      </c>
      <c r="L597" s="86">
        <v>6</v>
      </c>
      <c r="M597" s="86">
        <v>0</v>
      </c>
      <c r="N597" s="86">
        <v>0</v>
      </c>
      <c r="O597" s="87">
        <v>16601.84</v>
      </c>
      <c r="P597" s="27"/>
    </row>
    <row r="598" spans="1:16" x14ac:dyDescent="0.35">
      <c r="A598" s="89" t="s">
        <v>193</v>
      </c>
      <c r="B598" s="100">
        <v>9013538202</v>
      </c>
      <c r="C598" s="89" t="s">
        <v>50</v>
      </c>
      <c r="D598" s="45">
        <v>112070.1112</v>
      </c>
      <c r="E598" s="45">
        <v>158012.81</v>
      </c>
      <c r="F598" s="76">
        <f>Table323[[#This Row],[Single Family]]+Table323[[#This Row],[2-4 Units]]+Table323[[#This Row],[&gt;4 Units]]</f>
        <v>25</v>
      </c>
      <c r="G598" s="86">
        <v>25</v>
      </c>
      <c r="H598" s="86">
        <v>0</v>
      </c>
      <c r="I598" s="86">
        <v>0</v>
      </c>
      <c r="J598" s="87">
        <v>42522.82</v>
      </c>
      <c r="K598" s="46">
        <f t="shared" si="10"/>
        <v>5</v>
      </c>
      <c r="L598" s="86">
        <v>5</v>
      </c>
      <c r="M598" s="86">
        <v>0</v>
      </c>
      <c r="N598" s="86">
        <v>0</v>
      </c>
      <c r="O598" s="87">
        <v>25201.8</v>
      </c>
      <c r="P598" s="27"/>
    </row>
    <row r="599" spans="1:16" x14ac:dyDescent="0.35">
      <c r="A599" s="89" t="s">
        <v>193</v>
      </c>
      <c r="B599" s="100">
        <v>9013890202</v>
      </c>
      <c r="C599" s="89" t="s">
        <v>50</v>
      </c>
      <c r="D599" s="45">
        <v>806.84921000000008</v>
      </c>
      <c r="E599" s="45">
        <v>0</v>
      </c>
      <c r="F599" s="76">
        <f>Table323[[#This Row],[Single Family]]+Table323[[#This Row],[2-4 Units]]+Table323[[#This Row],[&gt;4 Units]]</f>
        <v>0</v>
      </c>
      <c r="G599" s="86">
        <v>0</v>
      </c>
      <c r="H599" s="86">
        <v>0</v>
      </c>
      <c r="I599" s="86">
        <v>0</v>
      </c>
      <c r="J599" s="87">
        <v>0</v>
      </c>
      <c r="K599" s="46">
        <f t="shared" si="10"/>
        <v>0</v>
      </c>
      <c r="L599" s="86">
        <v>0</v>
      </c>
      <c r="M599" s="86">
        <v>0</v>
      </c>
      <c r="N599" s="86">
        <v>0</v>
      </c>
      <c r="O599" s="87">
        <v>0</v>
      </c>
      <c r="P599" s="27"/>
    </row>
    <row r="600" spans="1:16" x14ac:dyDescent="0.35">
      <c r="A600" s="89" t="s">
        <v>194</v>
      </c>
      <c r="B600" s="100">
        <v>9003484200</v>
      </c>
      <c r="C600" s="89" t="s">
        <v>50</v>
      </c>
      <c r="D600" s="45">
        <v>124.80970000000001</v>
      </c>
      <c r="E600" s="45">
        <v>37670</v>
      </c>
      <c r="F600" s="76">
        <f>Table323[[#This Row],[Single Family]]+Table323[[#This Row],[2-4 Units]]+Table323[[#This Row],[&gt;4 Units]]</f>
        <v>0</v>
      </c>
      <c r="G600" s="86">
        <v>0</v>
      </c>
      <c r="H600" s="86">
        <v>0</v>
      </c>
      <c r="I600" s="86">
        <v>0</v>
      </c>
      <c r="J600" s="87">
        <v>0</v>
      </c>
      <c r="K600" s="46">
        <f t="shared" si="10"/>
        <v>0</v>
      </c>
      <c r="L600" s="86">
        <v>0</v>
      </c>
      <c r="M600" s="86">
        <v>0</v>
      </c>
      <c r="N600" s="86">
        <v>0</v>
      </c>
      <c r="O600" s="87">
        <v>0</v>
      </c>
      <c r="P600" s="27"/>
    </row>
    <row r="601" spans="1:16" x14ac:dyDescent="0.35">
      <c r="A601" s="89" t="s">
        <v>194</v>
      </c>
      <c r="B601" s="100">
        <v>9003487100</v>
      </c>
      <c r="C601" s="89" t="s">
        <v>50</v>
      </c>
      <c r="D601" s="45">
        <v>88657.514370000004</v>
      </c>
      <c r="E601" s="45">
        <v>96789.71</v>
      </c>
      <c r="F601" s="76">
        <f>Table323[[#This Row],[Single Family]]+Table323[[#This Row],[2-4 Units]]+Table323[[#This Row],[&gt;4 Units]]</f>
        <v>60</v>
      </c>
      <c r="G601" s="86">
        <v>59</v>
      </c>
      <c r="H601" s="86">
        <v>1</v>
      </c>
      <c r="I601" s="86">
        <v>0</v>
      </c>
      <c r="J601" s="87">
        <v>65727.5</v>
      </c>
      <c r="K601" s="46">
        <f t="shared" si="10"/>
        <v>9</v>
      </c>
      <c r="L601" s="86">
        <v>8</v>
      </c>
      <c r="M601" s="86">
        <v>1</v>
      </c>
      <c r="N601" s="86">
        <v>0</v>
      </c>
      <c r="O601" s="87">
        <v>14746.77</v>
      </c>
      <c r="P601" s="27"/>
    </row>
    <row r="602" spans="1:16" x14ac:dyDescent="0.35">
      <c r="A602" s="89" t="s">
        <v>194</v>
      </c>
      <c r="B602" s="100">
        <v>9003487201</v>
      </c>
      <c r="C602" s="89" t="s">
        <v>50</v>
      </c>
      <c r="D602" s="45">
        <v>58082.397369999999</v>
      </c>
      <c r="E602" s="45">
        <v>71271.28</v>
      </c>
      <c r="F602" s="76">
        <f>Table323[[#This Row],[Single Family]]+Table323[[#This Row],[2-4 Units]]+Table323[[#This Row],[&gt;4 Units]]</f>
        <v>91</v>
      </c>
      <c r="G602" s="86">
        <v>91</v>
      </c>
      <c r="H602" s="86">
        <v>0</v>
      </c>
      <c r="I602" s="86">
        <v>0</v>
      </c>
      <c r="J602" s="87">
        <v>113469.01</v>
      </c>
      <c r="K602" s="46">
        <f t="shared" si="10"/>
        <v>8</v>
      </c>
      <c r="L602" s="86">
        <v>8</v>
      </c>
      <c r="M602" s="86">
        <v>0</v>
      </c>
      <c r="N602" s="86">
        <v>0</v>
      </c>
      <c r="O602" s="87">
        <v>28237.22</v>
      </c>
      <c r="P602" s="27"/>
    </row>
    <row r="603" spans="1:16" x14ac:dyDescent="0.35">
      <c r="A603" s="89" t="s">
        <v>194</v>
      </c>
      <c r="B603" s="100">
        <v>9003487202</v>
      </c>
      <c r="C603" s="89" t="s">
        <v>50</v>
      </c>
      <c r="D603" s="45">
        <v>43071.395520000005</v>
      </c>
      <c r="E603" s="45">
        <v>43614.43</v>
      </c>
      <c r="F603" s="76">
        <f>Table323[[#This Row],[Single Family]]+Table323[[#This Row],[2-4 Units]]+Table323[[#This Row],[&gt;4 Units]]</f>
        <v>16</v>
      </c>
      <c r="G603" s="86">
        <v>16</v>
      </c>
      <c r="H603" s="86">
        <v>0</v>
      </c>
      <c r="I603" s="86">
        <v>0</v>
      </c>
      <c r="J603" s="87">
        <v>20735.96</v>
      </c>
      <c r="K603" s="46">
        <f t="shared" si="10"/>
        <v>1</v>
      </c>
      <c r="L603" s="86">
        <v>1</v>
      </c>
      <c r="M603" s="86">
        <v>0</v>
      </c>
      <c r="N603" s="86">
        <v>0</v>
      </c>
      <c r="O603" s="87">
        <v>10171.370000000001</v>
      </c>
      <c r="P603" s="27"/>
    </row>
    <row r="604" spans="1:16" x14ac:dyDescent="0.35">
      <c r="A604" s="89" t="s">
        <v>194</v>
      </c>
      <c r="B604" s="100">
        <v>9003487300</v>
      </c>
      <c r="C604" s="89" t="s">
        <v>50</v>
      </c>
      <c r="D604" s="45">
        <v>22122.994999999999</v>
      </c>
      <c r="E604" s="45">
        <v>52012.56</v>
      </c>
      <c r="F604" s="76">
        <f>Table323[[#This Row],[Single Family]]+Table323[[#This Row],[2-4 Units]]+Table323[[#This Row],[&gt;4 Units]]</f>
        <v>5</v>
      </c>
      <c r="G604" s="86">
        <v>5</v>
      </c>
      <c r="H604" s="86">
        <v>0</v>
      </c>
      <c r="I604" s="86">
        <v>0</v>
      </c>
      <c r="J604" s="87">
        <v>5736.53</v>
      </c>
      <c r="K604" s="46">
        <f t="shared" si="10"/>
        <v>0</v>
      </c>
      <c r="L604" s="86">
        <v>0</v>
      </c>
      <c r="M604" s="86">
        <v>0</v>
      </c>
      <c r="N604" s="86">
        <v>0</v>
      </c>
      <c r="O604" s="87">
        <v>32142.12</v>
      </c>
      <c r="P604" s="27"/>
    </row>
    <row r="605" spans="1:16" x14ac:dyDescent="0.35">
      <c r="A605" s="89" t="s">
        <v>194</v>
      </c>
      <c r="B605" s="100">
        <v>9003487400</v>
      </c>
      <c r="C605" s="89" t="s">
        <v>50</v>
      </c>
      <c r="D605" s="45">
        <v>24609.138079999997</v>
      </c>
      <c r="E605" s="45">
        <v>32031.84</v>
      </c>
      <c r="F605" s="76">
        <f>Table323[[#This Row],[Single Family]]+Table323[[#This Row],[2-4 Units]]+Table323[[#This Row],[&gt;4 Units]]</f>
        <v>22</v>
      </c>
      <c r="G605" s="86">
        <v>22</v>
      </c>
      <c r="H605" s="86">
        <v>0</v>
      </c>
      <c r="I605" s="86">
        <v>0</v>
      </c>
      <c r="J605" s="87">
        <v>8550.2099999999991</v>
      </c>
      <c r="K605" s="46">
        <f t="shared" si="10"/>
        <v>5</v>
      </c>
      <c r="L605" s="86">
        <v>4</v>
      </c>
      <c r="M605" s="86">
        <v>1</v>
      </c>
      <c r="N605" s="86">
        <v>0</v>
      </c>
      <c r="O605" s="87">
        <v>10034.049999999999</v>
      </c>
      <c r="P605" s="27"/>
    </row>
    <row r="606" spans="1:16" x14ac:dyDescent="0.35">
      <c r="A606" s="89" t="s">
        <v>194</v>
      </c>
      <c r="B606" s="100">
        <v>9003487500</v>
      </c>
      <c r="C606" s="89" t="s">
        <v>50</v>
      </c>
      <c r="D606" s="45">
        <v>207390.66791000002</v>
      </c>
      <c r="E606" s="45">
        <v>163763.37</v>
      </c>
      <c r="F606" s="76">
        <f>Table323[[#This Row],[Single Family]]+Table323[[#This Row],[2-4 Units]]+Table323[[#This Row],[&gt;4 Units]]</f>
        <v>38</v>
      </c>
      <c r="G606" s="86">
        <v>35</v>
      </c>
      <c r="H606" s="86">
        <v>3</v>
      </c>
      <c r="I606" s="86">
        <v>0</v>
      </c>
      <c r="J606" s="87">
        <v>22821.75</v>
      </c>
      <c r="K606" s="46">
        <f t="shared" si="10"/>
        <v>6</v>
      </c>
      <c r="L606" s="86">
        <v>5</v>
      </c>
      <c r="M606" s="86">
        <v>1</v>
      </c>
      <c r="N606" s="86">
        <v>0</v>
      </c>
      <c r="O606" s="87">
        <v>4747.4399999999996</v>
      </c>
      <c r="P606" s="27"/>
    </row>
    <row r="607" spans="1:16" x14ac:dyDescent="0.35">
      <c r="A607" s="89" t="s">
        <v>194</v>
      </c>
      <c r="B607" s="100">
        <v>9003514101</v>
      </c>
      <c r="C607" s="89" t="s">
        <v>50</v>
      </c>
      <c r="D607" s="45">
        <v>675.92489999999998</v>
      </c>
      <c r="E607" s="45">
        <v>0</v>
      </c>
      <c r="F607" s="76">
        <f>Table323[[#This Row],[Single Family]]+Table323[[#This Row],[2-4 Units]]+Table323[[#This Row],[&gt;4 Units]]</f>
        <v>0</v>
      </c>
      <c r="G607" s="86">
        <v>0</v>
      </c>
      <c r="H607" s="86">
        <v>0</v>
      </c>
      <c r="I607" s="86">
        <v>0</v>
      </c>
      <c r="J607" s="87">
        <v>0</v>
      </c>
      <c r="K607" s="46">
        <f t="shared" si="10"/>
        <v>0</v>
      </c>
      <c r="L607" s="86">
        <v>0</v>
      </c>
      <c r="M607" s="86">
        <v>0</v>
      </c>
      <c r="N607" s="86">
        <v>0</v>
      </c>
      <c r="O607" s="87">
        <v>0</v>
      </c>
      <c r="P607" s="27"/>
    </row>
    <row r="608" spans="1:16" x14ac:dyDescent="0.35">
      <c r="A608" s="89" t="s">
        <v>194</v>
      </c>
      <c r="B608" s="100">
        <v>9003514102</v>
      </c>
      <c r="C608" s="89" t="s">
        <v>50</v>
      </c>
      <c r="D608" s="45">
        <v>27.342700000000001</v>
      </c>
      <c r="E608" s="45">
        <v>0</v>
      </c>
      <c r="F608" s="76">
        <f>Table323[[#This Row],[Single Family]]+Table323[[#This Row],[2-4 Units]]+Table323[[#This Row],[&gt;4 Units]]</f>
        <v>0</v>
      </c>
      <c r="G608" s="86">
        <v>0</v>
      </c>
      <c r="H608" s="86">
        <v>0</v>
      </c>
      <c r="I608" s="86">
        <v>0</v>
      </c>
      <c r="J608" s="87">
        <v>0</v>
      </c>
      <c r="K608" s="46">
        <f t="shared" si="10"/>
        <v>0</v>
      </c>
      <c r="L608" s="86">
        <v>0</v>
      </c>
      <c r="M608" s="86">
        <v>0</v>
      </c>
      <c r="N608" s="86">
        <v>0</v>
      </c>
      <c r="O608" s="87">
        <v>0</v>
      </c>
      <c r="P608" s="27"/>
    </row>
    <row r="609" spans="1:16" x14ac:dyDescent="0.35">
      <c r="A609" s="89" t="s">
        <v>195</v>
      </c>
      <c r="B609" s="100">
        <v>9009346102</v>
      </c>
      <c r="C609" s="89" t="s">
        <v>50</v>
      </c>
      <c r="D609" s="45">
        <v>50.434800000000003</v>
      </c>
      <c r="E609" s="45">
        <v>97085.260000000097</v>
      </c>
      <c r="F609" s="76">
        <f>Table323[[#This Row],[Single Family]]+Table323[[#This Row],[2-4 Units]]+Table323[[#This Row],[&gt;4 Units]]</f>
        <v>0</v>
      </c>
      <c r="G609" s="86">
        <v>0</v>
      </c>
      <c r="H609" s="86">
        <v>0</v>
      </c>
      <c r="I609" s="86">
        <v>0</v>
      </c>
      <c r="J609" s="87">
        <v>0</v>
      </c>
      <c r="K609" s="46">
        <f t="shared" si="10"/>
        <v>0</v>
      </c>
      <c r="L609" s="86">
        <v>0</v>
      </c>
      <c r="M609" s="86">
        <v>0</v>
      </c>
      <c r="N609" s="86">
        <v>0</v>
      </c>
      <c r="O609" s="87">
        <v>0</v>
      </c>
      <c r="P609" s="27"/>
    </row>
    <row r="610" spans="1:16" x14ac:dyDescent="0.35">
      <c r="A610" s="89" t="s">
        <v>195</v>
      </c>
      <c r="B610" s="100">
        <v>9009348111</v>
      </c>
      <c r="C610" s="89" t="s">
        <v>50</v>
      </c>
      <c r="D610" s="45">
        <v>38552.086049999998</v>
      </c>
      <c r="E610" s="45">
        <v>62564.37</v>
      </c>
      <c r="F610" s="76">
        <f>Table323[[#This Row],[Single Family]]+Table323[[#This Row],[2-4 Units]]+Table323[[#This Row],[&gt;4 Units]]</f>
        <v>62</v>
      </c>
      <c r="G610" s="86">
        <v>59</v>
      </c>
      <c r="H610" s="86">
        <v>3</v>
      </c>
      <c r="I610" s="86">
        <v>0</v>
      </c>
      <c r="J610" s="87">
        <v>112748.49</v>
      </c>
      <c r="K610" s="46">
        <f t="shared" si="10"/>
        <v>18</v>
      </c>
      <c r="L610" s="86">
        <v>12</v>
      </c>
      <c r="M610" s="86">
        <v>6</v>
      </c>
      <c r="N610" s="86">
        <v>0</v>
      </c>
      <c r="O610" s="87">
        <v>103856.61</v>
      </c>
      <c r="P610" s="27"/>
    </row>
    <row r="611" spans="1:16" x14ac:dyDescent="0.35">
      <c r="A611" s="89" t="s">
        <v>195</v>
      </c>
      <c r="B611" s="100">
        <v>9009348122</v>
      </c>
      <c r="C611" s="89" t="s">
        <v>50</v>
      </c>
      <c r="D611" s="45">
        <v>67901.062890000001</v>
      </c>
      <c r="E611" s="45">
        <v>127918.97</v>
      </c>
      <c r="F611" s="76">
        <f>Table323[[#This Row],[Single Family]]+Table323[[#This Row],[2-4 Units]]+Table323[[#This Row],[&gt;4 Units]]</f>
        <v>33</v>
      </c>
      <c r="G611" s="86">
        <v>33</v>
      </c>
      <c r="H611" s="86">
        <v>0</v>
      </c>
      <c r="I611" s="86">
        <v>0</v>
      </c>
      <c r="J611" s="87">
        <v>74133.87</v>
      </c>
      <c r="K611" s="46">
        <f t="shared" si="10"/>
        <v>3</v>
      </c>
      <c r="L611" s="86">
        <v>2</v>
      </c>
      <c r="M611" s="86">
        <v>1</v>
      </c>
      <c r="N611" s="86">
        <v>0</v>
      </c>
      <c r="O611" s="87">
        <v>33291.279999999999</v>
      </c>
      <c r="P611" s="27"/>
    </row>
    <row r="612" spans="1:16" x14ac:dyDescent="0.35">
      <c r="A612" s="89" t="s">
        <v>195</v>
      </c>
      <c r="B612" s="100">
        <v>9009348123</v>
      </c>
      <c r="C612" s="89" t="s">
        <v>50</v>
      </c>
      <c r="D612" s="45">
        <v>225867.25813999999</v>
      </c>
      <c r="E612" s="45">
        <v>369994.74</v>
      </c>
      <c r="F612" s="76">
        <f>Table323[[#This Row],[Single Family]]+Table323[[#This Row],[2-4 Units]]+Table323[[#This Row],[&gt;4 Units]]</f>
        <v>50</v>
      </c>
      <c r="G612" s="86">
        <v>49</v>
      </c>
      <c r="H612" s="86">
        <v>1</v>
      </c>
      <c r="I612" s="86">
        <v>0</v>
      </c>
      <c r="J612" s="87">
        <v>95475.24</v>
      </c>
      <c r="K612" s="46">
        <f t="shared" si="10"/>
        <v>5</v>
      </c>
      <c r="L612" s="86">
        <v>3</v>
      </c>
      <c r="M612" s="86">
        <v>2</v>
      </c>
      <c r="N612" s="86">
        <v>0</v>
      </c>
      <c r="O612" s="87">
        <v>32977.89</v>
      </c>
      <c r="P612" s="27"/>
    </row>
    <row r="613" spans="1:16" x14ac:dyDescent="0.35">
      <c r="A613" s="89" t="s">
        <v>195</v>
      </c>
      <c r="B613" s="100">
        <v>9009348124</v>
      </c>
      <c r="C613" s="89" t="s">
        <v>50</v>
      </c>
      <c r="D613" s="45">
        <v>130478.70137</v>
      </c>
      <c r="E613" s="45">
        <v>151908.68</v>
      </c>
      <c r="F613" s="76">
        <f>Table323[[#This Row],[Single Family]]+Table323[[#This Row],[2-4 Units]]+Table323[[#This Row],[&gt;4 Units]]</f>
        <v>37</v>
      </c>
      <c r="G613" s="86">
        <v>34</v>
      </c>
      <c r="H613" s="86">
        <v>3</v>
      </c>
      <c r="I613" s="86">
        <v>0</v>
      </c>
      <c r="J613" s="87">
        <v>42101.02</v>
      </c>
      <c r="K613" s="46">
        <f t="shared" si="10"/>
        <v>18</v>
      </c>
      <c r="L613" s="86">
        <v>9</v>
      </c>
      <c r="M613" s="86">
        <v>9</v>
      </c>
      <c r="N613" s="86">
        <v>0</v>
      </c>
      <c r="O613" s="87">
        <v>75519.66</v>
      </c>
      <c r="P613" s="27"/>
    </row>
    <row r="614" spans="1:16" x14ac:dyDescent="0.35">
      <c r="A614" s="89" t="s">
        <v>195</v>
      </c>
      <c r="B614" s="100">
        <v>9009348125</v>
      </c>
      <c r="C614" s="89" t="s">
        <v>50</v>
      </c>
      <c r="D614" s="45">
        <v>68394.788100000005</v>
      </c>
      <c r="E614" s="45">
        <v>83654.47</v>
      </c>
      <c r="F614" s="76">
        <f>Table323[[#This Row],[Single Family]]+Table323[[#This Row],[2-4 Units]]+Table323[[#This Row],[&gt;4 Units]]</f>
        <v>26</v>
      </c>
      <c r="G614" s="86">
        <v>24</v>
      </c>
      <c r="H614" s="86">
        <v>2</v>
      </c>
      <c r="I614" s="86">
        <v>0</v>
      </c>
      <c r="J614" s="87">
        <v>34730.879999999997</v>
      </c>
      <c r="K614" s="46">
        <f t="shared" si="10"/>
        <v>8</v>
      </c>
      <c r="L614" s="86">
        <v>5</v>
      </c>
      <c r="M614" s="86">
        <v>3</v>
      </c>
      <c r="N614" s="86">
        <v>0</v>
      </c>
      <c r="O614" s="87">
        <v>36401.919999999998</v>
      </c>
      <c r="P614" s="27"/>
    </row>
    <row r="615" spans="1:16" x14ac:dyDescent="0.35">
      <c r="A615" s="89" t="s">
        <v>196</v>
      </c>
      <c r="B615" s="100">
        <v>9003420500</v>
      </c>
      <c r="C615" s="89" t="s">
        <v>50</v>
      </c>
      <c r="D615" s="45">
        <v>2349.4953</v>
      </c>
      <c r="E615" s="45">
        <v>105587.95</v>
      </c>
      <c r="F615" s="76">
        <f>Table323[[#This Row],[Single Family]]+Table323[[#This Row],[2-4 Units]]+Table323[[#This Row],[&gt;4 Units]]</f>
        <v>0</v>
      </c>
      <c r="G615" s="86">
        <v>0</v>
      </c>
      <c r="H615" s="86">
        <v>0</v>
      </c>
      <c r="I615" s="86">
        <v>0</v>
      </c>
      <c r="J615" s="87">
        <v>0</v>
      </c>
      <c r="K615" s="46">
        <f t="shared" si="10"/>
        <v>0</v>
      </c>
      <c r="L615" s="86">
        <v>0</v>
      </c>
      <c r="M615" s="86">
        <v>0</v>
      </c>
      <c r="N615" s="86">
        <v>0</v>
      </c>
      <c r="O615" s="87">
        <v>0</v>
      </c>
      <c r="P615" s="27"/>
    </row>
    <row r="616" spans="1:16" x14ac:dyDescent="0.35">
      <c r="A616" s="89" t="s">
        <v>196</v>
      </c>
      <c r="B616" s="100">
        <v>9003430100</v>
      </c>
      <c r="C616" s="89" t="s">
        <v>50</v>
      </c>
      <c r="D616" s="45">
        <v>44349.912400000001</v>
      </c>
      <c r="E616" s="45">
        <v>50608.09</v>
      </c>
      <c r="F616" s="76">
        <f>Table323[[#This Row],[Single Family]]+Table323[[#This Row],[2-4 Units]]+Table323[[#This Row],[&gt;4 Units]]</f>
        <v>54</v>
      </c>
      <c r="G616" s="86">
        <v>53</v>
      </c>
      <c r="H616" s="86">
        <v>1</v>
      </c>
      <c r="I616" s="86">
        <v>0</v>
      </c>
      <c r="J616" s="87">
        <v>78557.87</v>
      </c>
      <c r="K616" s="46">
        <f t="shared" si="10"/>
        <v>10</v>
      </c>
      <c r="L616" s="86">
        <v>6</v>
      </c>
      <c r="M616" s="86">
        <v>4</v>
      </c>
      <c r="N616" s="86">
        <v>0</v>
      </c>
      <c r="O616" s="87">
        <v>37889.089999999997</v>
      </c>
      <c r="P616" s="27"/>
    </row>
    <row r="617" spans="1:16" x14ac:dyDescent="0.35">
      <c r="A617" s="89" t="s">
        <v>196</v>
      </c>
      <c r="B617" s="100">
        <v>9003430201</v>
      </c>
      <c r="C617" s="89" t="s">
        <v>50</v>
      </c>
      <c r="D617" s="45">
        <v>47915.970229999999</v>
      </c>
      <c r="E617" s="45">
        <v>79344.210000000006</v>
      </c>
      <c r="F617" s="76">
        <f>Table323[[#This Row],[Single Family]]+Table323[[#This Row],[2-4 Units]]+Table323[[#This Row],[&gt;4 Units]]</f>
        <v>18</v>
      </c>
      <c r="G617" s="86">
        <v>18</v>
      </c>
      <c r="H617" s="86">
        <v>0</v>
      </c>
      <c r="I617" s="86">
        <v>0</v>
      </c>
      <c r="J617" s="87">
        <v>33060.71</v>
      </c>
      <c r="K617" s="46">
        <f t="shared" si="10"/>
        <v>7</v>
      </c>
      <c r="L617" s="86">
        <v>6</v>
      </c>
      <c r="M617" s="86">
        <v>1</v>
      </c>
      <c r="N617" s="86">
        <v>0</v>
      </c>
      <c r="O617" s="87">
        <v>41669.599999999999</v>
      </c>
      <c r="P617" s="27"/>
    </row>
    <row r="618" spans="1:16" x14ac:dyDescent="0.35">
      <c r="A618" s="89" t="s">
        <v>196</v>
      </c>
      <c r="B618" s="100">
        <v>9003430202</v>
      </c>
      <c r="C618" s="89" t="s">
        <v>50</v>
      </c>
      <c r="D618" s="45">
        <v>65619.801380000004</v>
      </c>
      <c r="E618" s="45">
        <v>91500.9</v>
      </c>
      <c r="F618" s="76">
        <f>Table323[[#This Row],[Single Family]]+Table323[[#This Row],[2-4 Units]]+Table323[[#This Row],[&gt;4 Units]]</f>
        <v>38</v>
      </c>
      <c r="G618" s="86">
        <v>38</v>
      </c>
      <c r="H618" s="86">
        <v>0</v>
      </c>
      <c r="I618" s="86">
        <v>0</v>
      </c>
      <c r="J618" s="87">
        <v>59744.97</v>
      </c>
      <c r="K618" s="46">
        <f t="shared" si="10"/>
        <v>1</v>
      </c>
      <c r="L618" s="86">
        <v>1</v>
      </c>
      <c r="M618" s="86">
        <v>0</v>
      </c>
      <c r="N618" s="86">
        <v>0</v>
      </c>
      <c r="O618" s="87">
        <v>3433.45</v>
      </c>
      <c r="P618" s="27"/>
    </row>
    <row r="619" spans="1:16" x14ac:dyDescent="0.35">
      <c r="A619" s="89" t="s">
        <v>196</v>
      </c>
      <c r="B619" s="100">
        <v>9003430203</v>
      </c>
      <c r="C619" s="89" t="s">
        <v>50</v>
      </c>
      <c r="D619" s="45">
        <v>54845.834179999998</v>
      </c>
      <c r="E619" s="45">
        <v>55516.86</v>
      </c>
      <c r="F619" s="76">
        <f>Table323[[#This Row],[Single Family]]+Table323[[#This Row],[2-4 Units]]+Table323[[#This Row],[&gt;4 Units]]</f>
        <v>25</v>
      </c>
      <c r="G619" s="86">
        <v>23</v>
      </c>
      <c r="H619" s="86">
        <v>2</v>
      </c>
      <c r="I619" s="86">
        <v>0</v>
      </c>
      <c r="J619" s="87">
        <v>16246.32</v>
      </c>
      <c r="K619" s="46">
        <f t="shared" si="10"/>
        <v>3</v>
      </c>
      <c r="L619" s="86">
        <v>3</v>
      </c>
      <c r="M619" s="86">
        <v>0</v>
      </c>
      <c r="N619" s="86">
        <v>0</v>
      </c>
      <c r="O619" s="87">
        <v>26363.59</v>
      </c>
      <c r="P619" s="27"/>
    </row>
    <row r="620" spans="1:16" x14ac:dyDescent="0.35">
      <c r="A620" s="89" t="s">
        <v>196</v>
      </c>
      <c r="B620" s="100">
        <v>9003430301</v>
      </c>
      <c r="C620" s="89" t="s">
        <v>50</v>
      </c>
      <c r="D620" s="45">
        <v>51228.082800000004</v>
      </c>
      <c r="E620" s="45">
        <v>42373.83</v>
      </c>
      <c r="F620" s="76">
        <f>Table323[[#This Row],[Single Family]]+Table323[[#This Row],[2-4 Units]]+Table323[[#This Row],[&gt;4 Units]]</f>
        <v>22</v>
      </c>
      <c r="G620" s="86">
        <v>22</v>
      </c>
      <c r="H620" s="86">
        <v>0</v>
      </c>
      <c r="I620" s="86">
        <v>0</v>
      </c>
      <c r="J620" s="87">
        <v>30676.11</v>
      </c>
      <c r="K620" s="46">
        <f t="shared" si="10"/>
        <v>1</v>
      </c>
      <c r="L620" s="86">
        <v>1</v>
      </c>
      <c r="M620" s="86">
        <v>0</v>
      </c>
      <c r="N620" s="86">
        <v>0</v>
      </c>
      <c r="O620" s="87">
        <v>6045.72</v>
      </c>
      <c r="P620" s="27"/>
    </row>
    <row r="621" spans="1:16" x14ac:dyDescent="0.35">
      <c r="A621" s="89" t="s">
        <v>196</v>
      </c>
      <c r="B621" s="100">
        <v>9003430302</v>
      </c>
      <c r="C621" s="89" t="s">
        <v>50</v>
      </c>
      <c r="D621" s="45">
        <v>18305.850200000001</v>
      </c>
      <c r="E621" s="45">
        <v>35960.93</v>
      </c>
      <c r="F621" s="76">
        <f>Table323[[#This Row],[Single Family]]+Table323[[#This Row],[2-4 Units]]+Table323[[#This Row],[&gt;4 Units]]</f>
        <v>8</v>
      </c>
      <c r="G621" s="86">
        <v>8</v>
      </c>
      <c r="H621" s="86">
        <v>0</v>
      </c>
      <c r="I621" s="86">
        <v>0</v>
      </c>
      <c r="J621" s="87">
        <v>9783.9500000000007</v>
      </c>
      <c r="K621" s="46">
        <f t="shared" si="10"/>
        <v>6</v>
      </c>
      <c r="L621" s="86">
        <v>6</v>
      </c>
      <c r="M621" s="86">
        <v>0</v>
      </c>
      <c r="N621" s="86">
        <v>0</v>
      </c>
      <c r="O621" s="87">
        <v>47433.120000000003</v>
      </c>
      <c r="P621" s="27"/>
    </row>
    <row r="622" spans="1:16" x14ac:dyDescent="0.35">
      <c r="A622" s="89" t="s">
        <v>196</v>
      </c>
      <c r="B622" s="100">
        <v>9003430500</v>
      </c>
      <c r="C622" s="89" t="s">
        <v>50</v>
      </c>
      <c r="D622" s="45">
        <v>37809.059439999997</v>
      </c>
      <c r="E622" s="45">
        <v>31237.63</v>
      </c>
      <c r="F622" s="76">
        <f>Table323[[#This Row],[Single Family]]+Table323[[#This Row],[2-4 Units]]+Table323[[#This Row],[&gt;4 Units]]</f>
        <v>49</v>
      </c>
      <c r="G622" s="86">
        <v>47</v>
      </c>
      <c r="H622" s="86">
        <v>2</v>
      </c>
      <c r="I622" s="86">
        <v>0</v>
      </c>
      <c r="J622" s="87">
        <v>51803.11</v>
      </c>
      <c r="K622" s="46">
        <f t="shared" si="10"/>
        <v>11</v>
      </c>
      <c r="L622" s="86">
        <v>8</v>
      </c>
      <c r="M622" s="86">
        <v>3</v>
      </c>
      <c r="N622" s="86">
        <v>0</v>
      </c>
      <c r="O622" s="87">
        <v>30325.57</v>
      </c>
      <c r="P622" s="27"/>
    </row>
    <row r="623" spans="1:16" x14ac:dyDescent="0.35">
      <c r="A623" s="89" t="s">
        <v>196</v>
      </c>
      <c r="B623" s="100">
        <v>9003430601</v>
      </c>
      <c r="C623" s="89" t="s">
        <v>50</v>
      </c>
      <c r="D623" s="45">
        <v>433979.88781000004</v>
      </c>
      <c r="E623" s="45">
        <v>540072.65</v>
      </c>
      <c r="F623" s="76">
        <f>Table323[[#This Row],[Single Family]]+Table323[[#This Row],[2-4 Units]]+Table323[[#This Row],[&gt;4 Units]]</f>
        <v>33</v>
      </c>
      <c r="G623" s="86">
        <v>32</v>
      </c>
      <c r="H623" s="86">
        <v>1</v>
      </c>
      <c r="I623" s="86">
        <v>0</v>
      </c>
      <c r="J623" s="87">
        <v>68905.100000000006</v>
      </c>
      <c r="K623" s="46">
        <f t="shared" si="10"/>
        <v>8</v>
      </c>
      <c r="L623" s="86">
        <v>7</v>
      </c>
      <c r="M623" s="86">
        <v>1</v>
      </c>
      <c r="N623" s="86">
        <v>0</v>
      </c>
      <c r="O623" s="87">
        <v>107813.38</v>
      </c>
      <c r="P623" s="27"/>
    </row>
    <row r="624" spans="1:16" x14ac:dyDescent="0.35">
      <c r="A624" s="89" t="s">
        <v>196</v>
      </c>
      <c r="B624" s="100">
        <v>9003430602</v>
      </c>
      <c r="C624" s="89" t="s">
        <v>50</v>
      </c>
      <c r="D624" s="45">
        <v>47057.857300000003</v>
      </c>
      <c r="E624" s="45">
        <v>14495.28</v>
      </c>
      <c r="F624" s="76">
        <f>Table323[[#This Row],[Single Family]]+Table323[[#This Row],[2-4 Units]]+Table323[[#This Row],[&gt;4 Units]]</f>
        <v>69</v>
      </c>
      <c r="G624" s="86">
        <v>68</v>
      </c>
      <c r="H624" s="86">
        <v>1</v>
      </c>
      <c r="I624" s="86">
        <v>0</v>
      </c>
      <c r="J624" s="87">
        <v>71558.009999999995</v>
      </c>
      <c r="K624" s="46">
        <f t="shared" si="10"/>
        <v>13</v>
      </c>
      <c r="L624" s="86">
        <v>12</v>
      </c>
      <c r="M624" s="86">
        <v>1</v>
      </c>
      <c r="N624" s="86">
        <v>0</v>
      </c>
      <c r="O624" s="87">
        <v>37107.370000000003</v>
      </c>
      <c r="P624" s="27"/>
    </row>
    <row r="625" spans="1:16" x14ac:dyDescent="0.35">
      <c r="A625" s="89" t="s">
        <v>196</v>
      </c>
      <c r="B625" s="100">
        <v>9009343101</v>
      </c>
      <c r="C625" s="89" t="s">
        <v>50</v>
      </c>
      <c r="D625" s="45">
        <v>550.47389999999996</v>
      </c>
      <c r="E625" s="45">
        <v>0</v>
      </c>
      <c r="F625" s="76">
        <f>Table323[[#This Row],[Single Family]]+Table323[[#This Row],[2-4 Units]]+Table323[[#This Row],[&gt;4 Units]]</f>
        <v>0</v>
      </c>
      <c r="G625" s="86">
        <v>0</v>
      </c>
      <c r="H625" s="86">
        <v>0</v>
      </c>
      <c r="I625" s="86">
        <v>0</v>
      </c>
      <c r="J625" s="87">
        <v>0</v>
      </c>
      <c r="K625" s="46">
        <f t="shared" si="10"/>
        <v>0</v>
      </c>
      <c r="L625" s="86">
        <v>0</v>
      </c>
      <c r="M625" s="86">
        <v>0</v>
      </c>
      <c r="N625" s="86">
        <v>0</v>
      </c>
      <c r="O625" s="87">
        <v>0</v>
      </c>
      <c r="P625" s="27"/>
    </row>
    <row r="626" spans="1:16" x14ac:dyDescent="0.35">
      <c r="A626" s="89" t="s">
        <v>197</v>
      </c>
      <c r="B626" s="100">
        <v>9011711100</v>
      </c>
      <c r="C626" s="89" t="s">
        <v>50</v>
      </c>
      <c r="D626" s="45">
        <v>55075.739170000001</v>
      </c>
      <c r="E626" s="45">
        <v>29596.42</v>
      </c>
      <c r="F626" s="76">
        <f>Table323[[#This Row],[Single Family]]+Table323[[#This Row],[2-4 Units]]+Table323[[#This Row],[&gt;4 Units]]</f>
        <v>7</v>
      </c>
      <c r="G626" s="86">
        <v>7</v>
      </c>
      <c r="H626" s="86">
        <v>0</v>
      </c>
      <c r="I626" s="86">
        <v>0</v>
      </c>
      <c r="J626" s="87">
        <v>10953.34</v>
      </c>
      <c r="K626" s="46">
        <f t="shared" si="10"/>
        <v>1</v>
      </c>
      <c r="L626" s="86">
        <v>1</v>
      </c>
      <c r="M626" s="86">
        <v>0</v>
      </c>
      <c r="N626" s="86">
        <v>0</v>
      </c>
      <c r="O626" s="87">
        <v>651.88</v>
      </c>
      <c r="P626" s="27"/>
    </row>
    <row r="627" spans="1:16" x14ac:dyDescent="0.35">
      <c r="A627" s="89" t="s">
        <v>197</v>
      </c>
      <c r="B627" s="100">
        <v>9011712100</v>
      </c>
      <c r="C627" s="89" t="s">
        <v>50</v>
      </c>
      <c r="D627" s="45">
        <v>12.0787</v>
      </c>
      <c r="E627" s="45">
        <v>0</v>
      </c>
      <c r="F627" s="76">
        <f>Table323[[#This Row],[Single Family]]+Table323[[#This Row],[2-4 Units]]+Table323[[#This Row],[&gt;4 Units]]</f>
        <v>0</v>
      </c>
      <c r="G627" s="86">
        <v>0</v>
      </c>
      <c r="H627" s="86">
        <v>0</v>
      </c>
      <c r="I627" s="86">
        <v>0</v>
      </c>
      <c r="J627" s="87">
        <v>0</v>
      </c>
      <c r="K627" s="46">
        <f t="shared" si="10"/>
        <v>0</v>
      </c>
      <c r="L627" s="86">
        <v>0</v>
      </c>
      <c r="M627" s="86">
        <v>0</v>
      </c>
      <c r="N627" s="86">
        <v>0</v>
      </c>
      <c r="O627" s="87">
        <v>0</v>
      </c>
      <c r="P627" s="27"/>
    </row>
    <row r="628" spans="1:16" x14ac:dyDescent="0.35">
      <c r="A628" s="89" t="s">
        <v>198</v>
      </c>
      <c r="B628" s="100">
        <v>9013890100</v>
      </c>
      <c r="C628" s="89" t="s">
        <v>50</v>
      </c>
      <c r="D628" s="45">
        <v>514.67769999999996</v>
      </c>
      <c r="E628" s="45">
        <v>29215.27</v>
      </c>
      <c r="F628" s="76">
        <f>Table323[[#This Row],[Single Family]]+Table323[[#This Row],[2-4 Units]]+Table323[[#This Row],[&gt;4 Units]]</f>
        <v>78</v>
      </c>
      <c r="G628" s="86">
        <v>78</v>
      </c>
      <c r="H628" s="86">
        <v>0</v>
      </c>
      <c r="I628" s="86">
        <v>0</v>
      </c>
      <c r="J628" s="87">
        <v>133547.54</v>
      </c>
      <c r="K628" s="46">
        <f t="shared" si="10"/>
        <v>18</v>
      </c>
      <c r="L628" s="86">
        <v>14</v>
      </c>
      <c r="M628" s="86">
        <v>4</v>
      </c>
      <c r="N628" s="86">
        <v>0</v>
      </c>
      <c r="O628" s="87">
        <v>87750.75</v>
      </c>
      <c r="P628" s="27"/>
    </row>
    <row r="629" spans="1:16" x14ac:dyDescent="0.35">
      <c r="A629" s="89" t="s">
        <v>198</v>
      </c>
      <c r="B629" s="100">
        <v>9013890201</v>
      </c>
      <c r="C629" s="89" t="s">
        <v>50</v>
      </c>
      <c r="D629" s="45">
        <v>218292.59724999999</v>
      </c>
      <c r="E629" s="45">
        <v>258241.95</v>
      </c>
      <c r="F629" s="76">
        <f>Table323[[#This Row],[Single Family]]+Table323[[#This Row],[2-4 Units]]+Table323[[#This Row],[&gt;4 Units]]</f>
        <v>0</v>
      </c>
      <c r="G629" s="86">
        <v>0</v>
      </c>
      <c r="H629" s="86">
        <v>0</v>
      </c>
      <c r="I629" s="86">
        <v>0</v>
      </c>
      <c r="J629" s="87">
        <v>0</v>
      </c>
      <c r="K629" s="46">
        <f t="shared" si="10"/>
        <v>0</v>
      </c>
      <c r="L629" s="86">
        <v>0</v>
      </c>
      <c r="M629" s="86">
        <v>0</v>
      </c>
      <c r="N629" s="86">
        <v>0</v>
      </c>
      <c r="O629" s="87">
        <v>0</v>
      </c>
      <c r="P629" s="27"/>
    </row>
    <row r="630" spans="1:16" x14ac:dyDescent="0.35">
      <c r="A630" s="89" t="s">
        <v>198</v>
      </c>
      <c r="B630" s="100">
        <v>9013890202</v>
      </c>
      <c r="C630" s="89" t="s">
        <v>50</v>
      </c>
      <c r="D630" s="45">
        <v>235.2723</v>
      </c>
      <c r="E630" s="45">
        <v>0</v>
      </c>
      <c r="F630" s="76">
        <f>Table323[[#This Row],[Single Family]]+Table323[[#This Row],[2-4 Units]]+Table323[[#This Row],[&gt;4 Units]]</f>
        <v>0</v>
      </c>
      <c r="G630" s="86">
        <v>0</v>
      </c>
      <c r="H630" s="86">
        <v>0</v>
      </c>
      <c r="I630" s="86">
        <v>0</v>
      </c>
      <c r="J630" s="87">
        <v>0</v>
      </c>
      <c r="K630" s="46">
        <f t="shared" si="10"/>
        <v>0</v>
      </c>
      <c r="L630" s="86">
        <v>0</v>
      </c>
      <c r="M630" s="86">
        <v>0</v>
      </c>
      <c r="N630" s="86">
        <v>0</v>
      </c>
      <c r="O630" s="87">
        <v>0</v>
      </c>
      <c r="P630" s="27"/>
    </row>
    <row r="631" spans="1:16" x14ac:dyDescent="0.35">
      <c r="A631" s="89" t="s">
        <v>49</v>
      </c>
      <c r="B631" s="100">
        <v>9001010202</v>
      </c>
      <c r="C631" s="89" t="s">
        <v>50</v>
      </c>
      <c r="D631" s="45">
        <v>395.76159999999999</v>
      </c>
      <c r="E631" s="45">
        <v>581259.75000000105</v>
      </c>
      <c r="F631" s="76">
        <f>Table323[[#This Row],[Single Family]]+Table323[[#This Row],[2-4 Units]]+Table323[[#This Row],[&gt;4 Units]]</f>
        <v>0</v>
      </c>
      <c r="G631" s="86">
        <v>0</v>
      </c>
      <c r="H631" s="86">
        <v>0</v>
      </c>
      <c r="I631" s="86">
        <v>0</v>
      </c>
      <c r="J631" s="87">
        <v>0</v>
      </c>
      <c r="K631" s="46">
        <f t="shared" si="10"/>
        <v>0</v>
      </c>
      <c r="L631" s="86">
        <v>0</v>
      </c>
      <c r="M631" s="86">
        <v>0</v>
      </c>
      <c r="N631" s="86">
        <v>0</v>
      </c>
      <c r="O631" s="87">
        <v>0</v>
      </c>
      <c r="P631" s="27"/>
    </row>
    <row r="632" spans="1:16" x14ac:dyDescent="0.35">
      <c r="A632" s="89" t="s">
        <v>49</v>
      </c>
      <c r="B632" s="100">
        <v>9001020100</v>
      </c>
      <c r="C632" s="89" t="s">
        <v>50</v>
      </c>
      <c r="D632" s="45">
        <v>126660.10914</v>
      </c>
      <c r="E632" s="45">
        <v>4161.03</v>
      </c>
      <c r="F632" s="76">
        <f>Table323[[#This Row],[Single Family]]+Table323[[#This Row],[2-4 Units]]+Table323[[#This Row],[&gt;4 Units]]</f>
        <v>2</v>
      </c>
      <c r="G632" s="86">
        <v>2</v>
      </c>
      <c r="H632" s="86">
        <v>0</v>
      </c>
      <c r="I632" s="86">
        <v>0</v>
      </c>
      <c r="J632" s="87">
        <v>287</v>
      </c>
      <c r="K632" s="46">
        <f t="shared" si="10"/>
        <v>1</v>
      </c>
      <c r="L632" s="86">
        <v>0</v>
      </c>
      <c r="M632" s="86">
        <v>1</v>
      </c>
      <c r="N632" s="86">
        <v>0</v>
      </c>
      <c r="O632" s="87">
        <v>3600.68</v>
      </c>
      <c r="P632" s="27"/>
    </row>
    <row r="633" spans="1:16" x14ac:dyDescent="0.35">
      <c r="A633" s="89" t="s">
        <v>49</v>
      </c>
      <c r="B633" s="100">
        <v>9001020200</v>
      </c>
      <c r="C633" s="89" t="s">
        <v>50</v>
      </c>
      <c r="D633" s="45">
        <v>86551.541880000004</v>
      </c>
      <c r="E633" s="45">
        <v>68147.72</v>
      </c>
      <c r="F633" s="76">
        <f>Table323[[#This Row],[Single Family]]+Table323[[#This Row],[2-4 Units]]+Table323[[#This Row],[&gt;4 Units]]</f>
        <v>26</v>
      </c>
      <c r="G633" s="86">
        <v>26</v>
      </c>
      <c r="H633" s="86">
        <v>0</v>
      </c>
      <c r="I633" s="86">
        <v>0</v>
      </c>
      <c r="J633" s="87">
        <v>40776.01</v>
      </c>
      <c r="K633" s="46">
        <f t="shared" si="10"/>
        <v>1</v>
      </c>
      <c r="L633" s="86">
        <v>1</v>
      </c>
      <c r="M633" s="86">
        <v>0</v>
      </c>
      <c r="N633" s="86">
        <v>0</v>
      </c>
      <c r="O633" s="87">
        <v>9676.41</v>
      </c>
      <c r="P633" s="27"/>
    </row>
    <row r="634" spans="1:16" x14ac:dyDescent="0.35">
      <c r="A634" s="89" t="s">
        <v>49</v>
      </c>
      <c r="B634" s="100">
        <v>9001020300</v>
      </c>
      <c r="C634" s="89" t="s">
        <v>50</v>
      </c>
      <c r="D634" s="45">
        <v>163822.18168000001</v>
      </c>
      <c r="E634" s="45">
        <v>141855.93</v>
      </c>
      <c r="F634" s="76">
        <f>Table323[[#This Row],[Single Family]]+Table323[[#This Row],[2-4 Units]]+Table323[[#This Row],[&gt;4 Units]]</f>
        <v>51</v>
      </c>
      <c r="G634" s="86">
        <v>51</v>
      </c>
      <c r="H634" s="86">
        <v>0</v>
      </c>
      <c r="I634" s="86">
        <v>0</v>
      </c>
      <c r="J634" s="87">
        <v>120610.8</v>
      </c>
      <c r="K634" s="46">
        <f t="shared" si="10"/>
        <v>2</v>
      </c>
      <c r="L634" s="86">
        <v>2</v>
      </c>
      <c r="M634" s="86">
        <v>0</v>
      </c>
      <c r="N634" s="86">
        <v>0</v>
      </c>
      <c r="O634" s="87">
        <v>9838.83</v>
      </c>
      <c r="P634" s="27"/>
    </row>
    <row r="635" spans="1:16" x14ac:dyDescent="0.35">
      <c r="A635" s="89" t="s">
        <v>49</v>
      </c>
      <c r="B635" s="100">
        <v>9001020400</v>
      </c>
      <c r="C635" s="89" t="s">
        <v>50</v>
      </c>
      <c r="D635" s="45">
        <v>71064.376900000003</v>
      </c>
      <c r="E635" s="45">
        <v>55973.05</v>
      </c>
      <c r="F635" s="76">
        <f>Table323[[#This Row],[Single Family]]+Table323[[#This Row],[2-4 Units]]+Table323[[#This Row],[&gt;4 Units]]</f>
        <v>20</v>
      </c>
      <c r="G635" s="86">
        <v>20</v>
      </c>
      <c r="H635" s="86">
        <v>0</v>
      </c>
      <c r="I635" s="86">
        <v>0</v>
      </c>
      <c r="J635" s="87">
        <v>33813.31</v>
      </c>
      <c r="K635" s="46">
        <f t="shared" si="10"/>
        <v>1</v>
      </c>
      <c r="L635" s="86">
        <v>1</v>
      </c>
      <c r="M635" s="86">
        <v>0</v>
      </c>
      <c r="N635" s="86">
        <v>0</v>
      </c>
      <c r="O635" s="87">
        <v>3355.14</v>
      </c>
      <c r="P635" s="27"/>
    </row>
    <row r="636" spans="1:16" x14ac:dyDescent="0.35">
      <c r="A636" s="89" t="s">
        <v>49</v>
      </c>
      <c r="B636" s="100">
        <v>9001020500</v>
      </c>
      <c r="C636" s="89" t="s">
        <v>50</v>
      </c>
      <c r="D636" s="45">
        <v>98481.475650000008</v>
      </c>
      <c r="E636" s="45">
        <v>110597.26</v>
      </c>
      <c r="F636" s="76">
        <f>Table323[[#This Row],[Single Family]]+Table323[[#This Row],[2-4 Units]]+Table323[[#This Row],[&gt;4 Units]]</f>
        <v>30</v>
      </c>
      <c r="G636" s="86">
        <v>30</v>
      </c>
      <c r="H636" s="86">
        <v>0</v>
      </c>
      <c r="I636" s="86">
        <v>0</v>
      </c>
      <c r="J636" s="87">
        <v>84334.42</v>
      </c>
      <c r="K636" s="46">
        <f t="shared" si="10"/>
        <v>2</v>
      </c>
      <c r="L636" s="86">
        <v>2</v>
      </c>
      <c r="M636" s="86">
        <v>0</v>
      </c>
      <c r="N636" s="86">
        <v>0</v>
      </c>
      <c r="O636" s="87">
        <v>3377.94</v>
      </c>
      <c r="P636" s="27"/>
    </row>
    <row r="637" spans="1:16" x14ac:dyDescent="0.35">
      <c r="A637" s="89" t="s">
        <v>49</v>
      </c>
      <c r="B637" s="100">
        <v>9001020600</v>
      </c>
      <c r="C637" s="89" t="s">
        <v>50</v>
      </c>
      <c r="D637" s="45">
        <v>76739.664600000004</v>
      </c>
      <c r="E637" s="45">
        <v>59361.73</v>
      </c>
      <c r="F637" s="76">
        <f>Table323[[#This Row],[Single Family]]+Table323[[#This Row],[2-4 Units]]+Table323[[#This Row],[&gt;4 Units]]</f>
        <v>24</v>
      </c>
      <c r="G637" s="86">
        <v>24</v>
      </c>
      <c r="H637" s="86">
        <v>0</v>
      </c>
      <c r="I637" s="86">
        <v>0</v>
      </c>
      <c r="J637" s="87">
        <v>42687.59</v>
      </c>
      <c r="K637" s="46">
        <f t="shared" si="10"/>
        <v>1</v>
      </c>
      <c r="L637" s="86">
        <v>1</v>
      </c>
      <c r="M637" s="86">
        <v>0</v>
      </c>
      <c r="N637" s="86">
        <v>0</v>
      </c>
      <c r="O637" s="87">
        <v>1182.69</v>
      </c>
      <c r="P637" s="27"/>
    </row>
    <row r="638" spans="1:16" x14ac:dyDescent="0.35">
      <c r="A638" s="89" t="s">
        <v>49</v>
      </c>
      <c r="B638" s="100">
        <v>9001020700</v>
      </c>
      <c r="C638" s="89" t="s">
        <v>50</v>
      </c>
      <c r="D638" s="45">
        <v>65516.321000000004</v>
      </c>
      <c r="E638" s="45">
        <v>37251.620000000003</v>
      </c>
      <c r="F638" s="76">
        <f>Table323[[#This Row],[Single Family]]+Table323[[#This Row],[2-4 Units]]+Table323[[#This Row],[&gt;4 Units]]</f>
        <v>18</v>
      </c>
      <c r="G638" s="86">
        <v>18</v>
      </c>
      <c r="H638" s="86">
        <v>0</v>
      </c>
      <c r="I638" s="86">
        <v>0</v>
      </c>
      <c r="J638" s="87">
        <v>28646.77</v>
      </c>
      <c r="K638" s="46">
        <f t="shared" si="10"/>
        <v>0</v>
      </c>
      <c r="L638" s="86">
        <v>0</v>
      </c>
      <c r="M638" s="86">
        <v>0</v>
      </c>
      <c r="N638" s="86">
        <v>0</v>
      </c>
      <c r="O638" s="87">
        <v>0</v>
      </c>
      <c r="P638" s="27"/>
    </row>
    <row r="639" spans="1:16" x14ac:dyDescent="0.35">
      <c r="A639" s="89" t="s">
        <v>49</v>
      </c>
      <c r="B639" s="100">
        <v>9001020800</v>
      </c>
      <c r="C639" s="89" t="s">
        <v>50</v>
      </c>
      <c r="D639" s="45">
        <v>44613.048390000004</v>
      </c>
      <c r="E639" s="45">
        <v>36981.93</v>
      </c>
      <c r="F639" s="76">
        <f>Table323[[#This Row],[Single Family]]+Table323[[#This Row],[2-4 Units]]+Table323[[#This Row],[&gt;4 Units]]</f>
        <v>14</v>
      </c>
      <c r="G639" s="86">
        <v>14</v>
      </c>
      <c r="H639" s="86">
        <v>0</v>
      </c>
      <c r="I639" s="86">
        <v>0</v>
      </c>
      <c r="J639" s="87">
        <v>13057.43</v>
      </c>
      <c r="K639" s="46">
        <f t="shared" si="10"/>
        <v>0</v>
      </c>
      <c r="L639" s="86">
        <v>0</v>
      </c>
      <c r="M639" s="86">
        <v>0</v>
      </c>
      <c r="N639" s="86">
        <v>0</v>
      </c>
      <c r="O639" s="87">
        <v>0</v>
      </c>
      <c r="P639" s="27"/>
    </row>
    <row r="640" spans="1:16" x14ac:dyDescent="0.35">
      <c r="A640" s="89" t="s">
        <v>49</v>
      </c>
      <c r="B640" s="100">
        <v>9001020900</v>
      </c>
      <c r="C640" s="89" t="s">
        <v>50</v>
      </c>
      <c r="D640" s="45">
        <v>79778.220849999998</v>
      </c>
      <c r="E640" s="45">
        <v>29007.01</v>
      </c>
      <c r="F640" s="76">
        <f>Table323[[#This Row],[Single Family]]+Table323[[#This Row],[2-4 Units]]+Table323[[#This Row],[&gt;4 Units]]</f>
        <v>19</v>
      </c>
      <c r="G640" s="86">
        <v>18</v>
      </c>
      <c r="H640" s="86">
        <v>1</v>
      </c>
      <c r="I640" s="86">
        <v>0</v>
      </c>
      <c r="J640" s="87">
        <v>12894.01</v>
      </c>
      <c r="K640" s="46">
        <f t="shared" ref="K640:K703" si="11">L640+M640+N640</f>
        <v>3</v>
      </c>
      <c r="L640" s="86">
        <v>0</v>
      </c>
      <c r="M640" s="86">
        <v>3</v>
      </c>
      <c r="N640" s="86">
        <v>0</v>
      </c>
      <c r="O640" s="87">
        <v>5098.3</v>
      </c>
      <c r="P640" s="27"/>
    </row>
    <row r="641" spans="1:16" x14ac:dyDescent="0.35">
      <c r="A641" s="89" t="s">
        <v>49</v>
      </c>
      <c r="B641" s="100">
        <v>9001021000</v>
      </c>
      <c r="C641" s="89" t="s">
        <v>50</v>
      </c>
      <c r="D641" s="45">
        <v>49738.3482</v>
      </c>
      <c r="E641" s="45">
        <v>13395.22</v>
      </c>
      <c r="F641" s="76">
        <f>Table323[[#This Row],[Single Family]]+Table323[[#This Row],[2-4 Units]]+Table323[[#This Row],[&gt;4 Units]]</f>
        <v>12</v>
      </c>
      <c r="G641" s="86">
        <v>11</v>
      </c>
      <c r="H641" s="86">
        <v>1</v>
      </c>
      <c r="I641" s="86">
        <v>0</v>
      </c>
      <c r="J641" s="87">
        <v>7734.72</v>
      </c>
      <c r="K641" s="46">
        <f t="shared" si="11"/>
        <v>2</v>
      </c>
      <c r="L641" s="86">
        <v>1</v>
      </c>
      <c r="M641" s="86">
        <v>1</v>
      </c>
      <c r="N641" s="86">
        <v>0</v>
      </c>
      <c r="O641" s="87">
        <v>1512.25</v>
      </c>
      <c r="P641" s="27"/>
    </row>
    <row r="642" spans="1:16" x14ac:dyDescent="0.35">
      <c r="A642" s="89" t="s">
        <v>49</v>
      </c>
      <c r="B642" s="100">
        <v>9001021100</v>
      </c>
      <c r="C642" s="89" t="s">
        <v>50</v>
      </c>
      <c r="D642" s="45">
        <v>84205.530270000003</v>
      </c>
      <c r="E642" s="45">
        <v>34972.76</v>
      </c>
      <c r="F642" s="76">
        <f>Table323[[#This Row],[Single Family]]+Table323[[#This Row],[2-4 Units]]+Table323[[#This Row],[&gt;4 Units]]</f>
        <v>653</v>
      </c>
      <c r="G642" s="86">
        <v>144</v>
      </c>
      <c r="H642" s="86">
        <v>5</v>
      </c>
      <c r="I642" s="86">
        <v>504</v>
      </c>
      <c r="J642" s="87">
        <v>457914.71</v>
      </c>
      <c r="K642" s="46">
        <f t="shared" si="11"/>
        <v>268</v>
      </c>
      <c r="L642" s="86">
        <v>16</v>
      </c>
      <c r="M642" s="86">
        <v>9</v>
      </c>
      <c r="N642" s="86">
        <v>243</v>
      </c>
      <c r="O642" s="87">
        <v>135112.28</v>
      </c>
      <c r="P642" s="27"/>
    </row>
    <row r="643" spans="1:16" x14ac:dyDescent="0.35">
      <c r="A643" s="89" t="s">
        <v>49</v>
      </c>
      <c r="B643" s="100">
        <v>9001021200</v>
      </c>
      <c r="C643" s="89" t="s">
        <v>50</v>
      </c>
      <c r="D643" s="45">
        <v>78029.920979999995</v>
      </c>
      <c r="E643" s="45">
        <v>37279.51</v>
      </c>
      <c r="F643" s="76">
        <f>Table323[[#This Row],[Single Family]]+Table323[[#This Row],[2-4 Units]]+Table323[[#This Row],[&gt;4 Units]]</f>
        <v>27</v>
      </c>
      <c r="G643" s="86">
        <v>26</v>
      </c>
      <c r="H643" s="86">
        <v>1</v>
      </c>
      <c r="I643" s="86">
        <v>0</v>
      </c>
      <c r="J643" s="87">
        <v>25253.22</v>
      </c>
      <c r="K643" s="46">
        <f t="shared" si="11"/>
        <v>1</v>
      </c>
      <c r="L643" s="86">
        <v>1</v>
      </c>
      <c r="M643" s="86">
        <v>0</v>
      </c>
      <c r="N643" s="86">
        <v>0</v>
      </c>
      <c r="O643" s="87">
        <v>342.14</v>
      </c>
      <c r="P643" s="27"/>
    </row>
    <row r="644" spans="1:16" x14ac:dyDescent="0.35">
      <c r="A644" s="89" t="s">
        <v>49</v>
      </c>
      <c r="B644" s="100">
        <v>9001021300</v>
      </c>
      <c r="C644" s="89" t="s">
        <v>50</v>
      </c>
      <c r="D644" s="45">
        <v>56101.512300000002</v>
      </c>
      <c r="E644" s="45">
        <v>28543.07</v>
      </c>
      <c r="F644" s="76">
        <f>Table323[[#This Row],[Single Family]]+Table323[[#This Row],[2-4 Units]]+Table323[[#This Row],[&gt;4 Units]]</f>
        <v>21</v>
      </c>
      <c r="G644" s="86">
        <v>20</v>
      </c>
      <c r="H644" s="86">
        <v>1</v>
      </c>
      <c r="I644" s="86">
        <v>0</v>
      </c>
      <c r="J644" s="87">
        <v>17855.02</v>
      </c>
      <c r="K644" s="46">
        <f t="shared" si="11"/>
        <v>1</v>
      </c>
      <c r="L644" s="86">
        <v>0</v>
      </c>
      <c r="M644" s="86">
        <v>1</v>
      </c>
      <c r="N644" s="86">
        <v>0</v>
      </c>
      <c r="O644" s="87">
        <v>3522.75</v>
      </c>
      <c r="P644" s="27"/>
    </row>
    <row r="645" spans="1:16" x14ac:dyDescent="0.35">
      <c r="A645" s="89" t="s">
        <v>49</v>
      </c>
      <c r="B645" s="100">
        <v>9001021400</v>
      </c>
      <c r="C645" s="89" t="s">
        <v>50</v>
      </c>
      <c r="D645" s="45">
        <v>70154.188290000006</v>
      </c>
      <c r="E645" s="45">
        <v>19302.34</v>
      </c>
      <c r="F645" s="76">
        <f>Table323[[#This Row],[Single Family]]+Table323[[#This Row],[2-4 Units]]+Table323[[#This Row],[&gt;4 Units]]</f>
        <v>4</v>
      </c>
      <c r="G645" s="86">
        <v>4</v>
      </c>
      <c r="H645" s="86">
        <v>0</v>
      </c>
      <c r="I645" s="86">
        <v>0</v>
      </c>
      <c r="J645" s="87">
        <v>1677.83</v>
      </c>
      <c r="K645" s="46">
        <f t="shared" si="11"/>
        <v>1</v>
      </c>
      <c r="L645" s="86">
        <v>1</v>
      </c>
      <c r="M645" s="86">
        <v>0</v>
      </c>
      <c r="N645" s="86">
        <v>0</v>
      </c>
      <c r="O645" s="87">
        <v>15926.71</v>
      </c>
      <c r="P645" s="27"/>
    </row>
    <row r="646" spans="1:16" x14ac:dyDescent="0.35">
      <c r="A646" s="89" t="s">
        <v>49</v>
      </c>
      <c r="B646" s="100">
        <v>9001021500</v>
      </c>
      <c r="C646" s="89" t="s">
        <v>50</v>
      </c>
      <c r="D646" s="45">
        <v>664809.63135000004</v>
      </c>
      <c r="E646" s="45">
        <v>368616.26</v>
      </c>
      <c r="F646" s="76">
        <f>Table323[[#This Row],[Single Family]]+Table323[[#This Row],[2-4 Units]]+Table323[[#This Row],[&gt;4 Units]]</f>
        <v>0</v>
      </c>
      <c r="G646" s="86">
        <v>0</v>
      </c>
      <c r="H646" s="86">
        <v>0</v>
      </c>
      <c r="I646" s="86">
        <v>0</v>
      </c>
      <c r="J646" s="87">
        <v>0</v>
      </c>
      <c r="K646" s="46">
        <f t="shared" si="11"/>
        <v>3</v>
      </c>
      <c r="L646" s="86">
        <v>0</v>
      </c>
      <c r="M646" s="86">
        <v>3</v>
      </c>
      <c r="N646" s="86">
        <v>0</v>
      </c>
      <c r="O646" s="87">
        <v>178.87</v>
      </c>
      <c r="P646" s="27"/>
    </row>
    <row r="647" spans="1:16" x14ac:dyDescent="0.35">
      <c r="A647" s="89" t="s">
        <v>49</v>
      </c>
      <c r="B647" s="100">
        <v>9001021600</v>
      </c>
      <c r="C647" s="89" t="s">
        <v>50</v>
      </c>
      <c r="D647" s="45">
        <v>81099.402199999997</v>
      </c>
      <c r="E647" s="45">
        <v>4860.8900000000003</v>
      </c>
      <c r="F647" s="76">
        <f>Table323[[#This Row],[Single Family]]+Table323[[#This Row],[2-4 Units]]+Table323[[#This Row],[&gt;4 Units]]</f>
        <v>174</v>
      </c>
      <c r="G647" s="86">
        <v>3</v>
      </c>
      <c r="H647" s="86">
        <v>1</v>
      </c>
      <c r="I647" s="86">
        <v>170</v>
      </c>
      <c r="J647" s="87">
        <v>4664.54</v>
      </c>
      <c r="K647" s="46">
        <f t="shared" si="11"/>
        <v>0</v>
      </c>
      <c r="L647" s="86">
        <v>0</v>
      </c>
      <c r="M647" s="86">
        <v>0</v>
      </c>
      <c r="N647" s="86">
        <v>0</v>
      </c>
      <c r="O647" s="87">
        <v>0</v>
      </c>
      <c r="P647" s="27"/>
    </row>
    <row r="648" spans="1:16" x14ac:dyDescent="0.35">
      <c r="A648" s="89" t="s">
        <v>49</v>
      </c>
      <c r="B648" s="100">
        <v>9001021700</v>
      </c>
      <c r="C648" s="89" t="s">
        <v>50</v>
      </c>
      <c r="D648" s="45">
        <v>99604.515969999993</v>
      </c>
      <c r="E648" s="45">
        <v>38251.64</v>
      </c>
      <c r="F648" s="76">
        <f>Table323[[#This Row],[Single Family]]+Table323[[#This Row],[2-4 Units]]+Table323[[#This Row],[&gt;4 Units]]</f>
        <v>5</v>
      </c>
      <c r="G648" s="86">
        <v>5</v>
      </c>
      <c r="H648" s="86">
        <v>0</v>
      </c>
      <c r="I648" s="86">
        <v>0</v>
      </c>
      <c r="J648" s="87">
        <v>2949.15</v>
      </c>
      <c r="K648" s="46">
        <f t="shared" si="11"/>
        <v>1</v>
      </c>
      <c r="L648" s="86">
        <v>0</v>
      </c>
      <c r="M648" s="86">
        <v>1</v>
      </c>
      <c r="N648" s="86">
        <v>0</v>
      </c>
      <c r="O648" s="87">
        <v>34940.589999999997</v>
      </c>
      <c r="P648" s="27"/>
    </row>
    <row r="649" spans="1:16" x14ac:dyDescent="0.35">
      <c r="A649" s="89" t="s">
        <v>49</v>
      </c>
      <c r="B649" s="100">
        <v>9001021801</v>
      </c>
      <c r="C649" s="89" t="s">
        <v>50</v>
      </c>
      <c r="D649" s="45">
        <v>47676.786</v>
      </c>
      <c r="E649" s="45">
        <v>13146.98</v>
      </c>
      <c r="F649" s="76">
        <f>Table323[[#This Row],[Single Family]]+Table323[[#This Row],[2-4 Units]]+Table323[[#This Row],[&gt;4 Units]]</f>
        <v>8</v>
      </c>
      <c r="G649" s="86">
        <v>8</v>
      </c>
      <c r="H649" s="86">
        <v>0</v>
      </c>
      <c r="I649" s="86">
        <v>0</v>
      </c>
      <c r="J649" s="87">
        <v>9588.7000000000007</v>
      </c>
      <c r="K649" s="46">
        <f t="shared" si="11"/>
        <v>2</v>
      </c>
      <c r="L649" s="86">
        <v>2</v>
      </c>
      <c r="M649" s="86">
        <v>0</v>
      </c>
      <c r="N649" s="86">
        <v>0</v>
      </c>
      <c r="O649" s="87">
        <v>2576.9299999999998</v>
      </c>
      <c r="P649" s="27"/>
    </row>
    <row r="650" spans="1:16" x14ac:dyDescent="0.35">
      <c r="A650" s="89" t="s">
        <v>49</v>
      </c>
      <c r="B650" s="100">
        <v>9001021802</v>
      </c>
      <c r="C650" s="89" t="s">
        <v>50</v>
      </c>
      <c r="D650" s="45">
        <v>55124.7647</v>
      </c>
      <c r="E650" s="45">
        <v>15247.62</v>
      </c>
      <c r="F650" s="76">
        <f>Table323[[#This Row],[Single Family]]+Table323[[#This Row],[2-4 Units]]+Table323[[#This Row],[&gt;4 Units]]</f>
        <v>8</v>
      </c>
      <c r="G650" s="86">
        <v>8</v>
      </c>
      <c r="H650" s="86">
        <v>0</v>
      </c>
      <c r="I650" s="86">
        <v>0</v>
      </c>
      <c r="J650" s="87">
        <v>5625.32</v>
      </c>
      <c r="K650" s="46">
        <f t="shared" si="11"/>
        <v>1</v>
      </c>
      <c r="L650" s="86">
        <v>1</v>
      </c>
      <c r="M650" s="86">
        <v>0</v>
      </c>
      <c r="N650" s="86">
        <v>0</v>
      </c>
      <c r="O650" s="87">
        <v>1690.1</v>
      </c>
      <c r="P650" s="27"/>
    </row>
    <row r="651" spans="1:16" x14ac:dyDescent="0.35">
      <c r="A651" s="89" t="s">
        <v>49</v>
      </c>
      <c r="B651" s="100">
        <v>9001021900</v>
      </c>
      <c r="C651" s="89" t="s">
        <v>50</v>
      </c>
      <c r="D651" s="45">
        <v>89906.387289999999</v>
      </c>
      <c r="E651" s="45">
        <v>28981.71</v>
      </c>
      <c r="F651" s="76">
        <f>Table323[[#This Row],[Single Family]]+Table323[[#This Row],[2-4 Units]]+Table323[[#This Row],[&gt;4 Units]]</f>
        <v>8</v>
      </c>
      <c r="G651" s="86">
        <v>8</v>
      </c>
      <c r="H651" s="86">
        <v>0</v>
      </c>
      <c r="I651" s="86">
        <v>0</v>
      </c>
      <c r="J651" s="87">
        <v>5772.89</v>
      </c>
      <c r="K651" s="46">
        <f t="shared" si="11"/>
        <v>3</v>
      </c>
      <c r="L651" s="86">
        <v>1</v>
      </c>
      <c r="M651" s="86">
        <v>2</v>
      </c>
      <c r="N651" s="86">
        <v>0</v>
      </c>
      <c r="O651" s="87">
        <v>20339.57</v>
      </c>
      <c r="P651" s="27"/>
    </row>
    <row r="652" spans="1:16" x14ac:dyDescent="0.35">
      <c r="A652" s="89" t="s">
        <v>49</v>
      </c>
      <c r="B652" s="100">
        <v>9001022000</v>
      </c>
      <c r="C652" s="89" t="s">
        <v>50</v>
      </c>
      <c r="D652" s="45">
        <v>27725.473420000002</v>
      </c>
      <c r="E652" s="45">
        <v>7594.23</v>
      </c>
      <c r="F652" s="76">
        <f>Table323[[#This Row],[Single Family]]+Table323[[#This Row],[2-4 Units]]+Table323[[#This Row],[&gt;4 Units]]</f>
        <v>5</v>
      </c>
      <c r="G652" s="86">
        <v>5</v>
      </c>
      <c r="H652" s="86">
        <v>0</v>
      </c>
      <c r="I652" s="86">
        <v>0</v>
      </c>
      <c r="J652" s="87">
        <v>4806.33</v>
      </c>
      <c r="K652" s="46">
        <f t="shared" si="11"/>
        <v>2</v>
      </c>
      <c r="L652" s="86">
        <v>1</v>
      </c>
      <c r="M652" s="86">
        <v>1</v>
      </c>
      <c r="N652" s="86">
        <v>0</v>
      </c>
      <c r="O652" s="87">
        <v>320.2</v>
      </c>
      <c r="P652" s="27"/>
    </row>
    <row r="653" spans="1:16" x14ac:dyDescent="0.35">
      <c r="A653" s="89" t="s">
        <v>49</v>
      </c>
      <c r="B653" s="100">
        <v>9001022100</v>
      </c>
      <c r="C653" s="89" t="s">
        <v>50</v>
      </c>
      <c r="D653" s="45">
        <v>75075.257370000007</v>
      </c>
      <c r="E653" s="45">
        <v>3690.88</v>
      </c>
      <c r="F653" s="76">
        <f>Table323[[#This Row],[Single Family]]+Table323[[#This Row],[2-4 Units]]+Table323[[#This Row],[&gt;4 Units]]</f>
        <v>7</v>
      </c>
      <c r="G653" s="86">
        <v>7</v>
      </c>
      <c r="H653" s="86">
        <v>0</v>
      </c>
      <c r="I653" s="86">
        <v>0</v>
      </c>
      <c r="J653" s="87">
        <v>2116.17</v>
      </c>
      <c r="K653" s="46">
        <f t="shared" si="11"/>
        <v>3</v>
      </c>
      <c r="L653" s="86">
        <v>0</v>
      </c>
      <c r="M653" s="86">
        <v>3</v>
      </c>
      <c r="N653" s="86">
        <v>0</v>
      </c>
      <c r="O653" s="87">
        <v>201.38</v>
      </c>
      <c r="P653" s="27"/>
    </row>
    <row r="654" spans="1:16" x14ac:dyDescent="0.35">
      <c r="A654" s="89" t="s">
        <v>49</v>
      </c>
      <c r="B654" s="100">
        <v>9001022200</v>
      </c>
      <c r="C654" s="89" t="s">
        <v>50</v>
      </c>
      <c r="D654" s="45">
        <v>72941.9231</v>
      </c>
      <c r="E654" s="45">
        <v>6144.77</v>
      </c>
      <c r="F654" s="76">
        <f>Table323[[#This Row],[Single Family]]+Table323[[#This Row],[2-4 Units]]+Table323[[#This Row],[&gt;4 Units]]</f>
        <v>1</v>
      </c>
      <c r="G654" s="86">
        <v>0</v>
      </c>
      <c r="H654" s="86">
        <v>1</v>
      </c>
      <c r="I654" s="86">
        <v>0</v>
      </c>
      <c r="J654" s="87">
        <v>364.53</v>
      </c>
      <c r="K654" s="46">
        <f t="shared" si="11"/>
        <v>4</v>
      </c>
      <c r="L654" s="86">
        <v>1</v>
      </c>
      <c r="M654" s="86">
        <v>3</v>
      </c>
      <c r="N654" s="86">
        <v>0</v>
      </c>
      <c r="O654" s="87">
        <v>4995.24</v>
      </c>
      <c r="P654" s="27"/>
    </row>
    <row r="655" spans="1:16" x14ac:dyDescent="0.35">
      <c r="A655" s="89" t="s">
        <v>49</v>
      </c>
      <c r="B655" s="100">
        <v>9001022300</v>
      </c>
      <c r="C655" s="89" t="s">
        <v>50</v>
      </c>
      <c r="D655" s="45">
        <v>67822.343580000001</v>
      </c>
      <c r="E655" s="45">
        <v>10280.85</v>
      </c>
      <c r="F655" s="76">
        <f>Table323[[#This Row],[Single Family]]+Table323[[#This Row],[2-4 Units]]+Table323[[#This Row],[&gt;4 Units]]</f>
        <v>9</v>
      </c>
      <c r="G655" s="86">
        <v>8</v>
      </c>
      <c r="H655" s="86">
        <v>1</v>
      </c>
      <c r="I655" s="86">
        <v>0</v>
      </c>
      <c r="J655" s="87">
        <v>6083.57</v>
      </c>
      <c r="K655" s="46">
        <f t="shared" si="11"/>
        <v>6</v>
      </c>
      <c r="L655" s="86">
        <v>1</v>
      </c>
      <c r="M655" s="86">
        <v>5</v>
      </c>
      <c r="N655" s="86">
        <v>0</v>
      </c>
      <c r="O655" s="87">
        <v>1363.43</v>
      </c>
      <c r="P655" s="27"/>
    </row>
    <row r="656" spans="1:16" x14ac:dyDescent="0.35">
      <c r="A656" s="89" t="s">
        <v>49</v>
      </c>
      <c r="B656" s="100">
        <v>9001022400</v>
      </c>
      <c r="C656" s="89" t="s">
        <v>50</v>
      </c>
      <c r="D656" s="45">
        <v>48050.849399999999</v>
      </c>
      <c r="E656" s="45">
        <v>15177.17</v>
      </c>
      <c r="F656" s="76">
        <f>Table323[[#This Row],[Single Family]]+Table323[[#This Row],[2-4 Units]]+Table323[[#This Row],[&gt;4 Units]]</f>
        <v>10</v>
      </c>
      <c r="G656" s="86">
        <v>10</v>
      </c>
      <c r="H656" s="86">
        <v>0</v>
      </c>
      <c r="I656" s="86">
        <v>0</v>
      </c>
      <c r="J656" s="87">
        <v>7662.92</v>
      </c>
      <c r="K656" s="46">
        <f t="shared" si="11"/>
        <v>0</v>
      </c>
      <c r="L656" s="86">
        <v>0</v>
      </c>
      <c r="M656" s="86">
        <v>0</v>
      </c>
      <c r="N656" s="86">
        <v>0</v>
      </c>
      <c r="O656" s="87">
        <v>0</v>
      </c>
      <c r="P656" s="27"/>
    </row>
    <row r="657" spans="1:16" x14ac:dyDescent="0.35">
      <c r="A657" s="89" t="s">
        <v>51</v>
      </c>
      <c r="B657" s="100">
        <v>9015907200</v>
      </c>
      <c r="C657" s="89" t="s">
        <v>50</v>
      </c>
      <c r="D657" s="45">
        <v>293.1748</v>
      </c>
      <c r="E657" s="45">
        <v>5500</v>
      </c>
      <c r="F657" s="76">
        <f>Table323[[#This Row],[Single Family]]+Table323[[#This Row],[2-4 Units]]+Table323[[#This Row],[&gt;4 Units]]</f>
        <v>0</v>
      </c>
      <c r="G657" s="86">
        <v>0</v>
      </c>
      <c r="H657" s="86">
        <v>0</v>
      </c>
      <c r="I657" s="86">
        <v>0</v>
      </c>
      <c r="J657" s="87">
        <v>0</v>
      </c>
      <c r="K657" s="46">
        <f t="shared" si="11"/>
        <v>0</v>
      </c>
      <c r="L657" s="86">
        <v>0</v>
      </c>
      <c r="M657" s="86">
        <v>0</v>
      </c>
      <c r="N657" s="86">
        <v>0</v>
      </c>
      <c r="O657" s="87">
        <v>0</v>
      </c>
      <c r="P657" s="27"/>
    </row>
    <row r="658" spans="1:16" x14ac:dyDescent="0.35">
      <c r="A658" s="89" t="s">
        <v>51</v>
      </c>
      <c r="B658" s="100">
        <v>9015908100</v>
      </c>
      <c r="C658" s="89" t="s">
        <v>50</v>
      </c>
      <c r="D658" s="45">
        <v>74834.29445999999</v>
      </c>
      <c r="E658" s="45">
        <v>126820.23</v>
      </c>
      <c r="F658" s="76">
        <f>Table323[[#This Row],[Single Family]]+Table323[[#This Row],[2-4 Units]]+Table323[[#This Row],[&gt;4 Units]]</f>
        <v>26</v>
      </c>
      <c r="G658" s="86">
        <v>26</v>
      </c>
      <c r="H658" s="86">
        <v>0</v>
      </c>
      <c r="I658" s="86">
        <v>0</v>
      </c>
      <c r="J658" s="87">
        <v>38913.339999999997</v>
      </c>
      <c r="K658" s="46">
        <f t="shared" si="11"/>
        <v>8</v>
      </c>
      <c r="L658" s="86">
        <v>7</v>
      </c>
      <c r="M658" s="86">
        <v>1</v>
      </c>
      <c r="N658" s="86">
        <v>0</v>
      </c>
      <c r="O658" s="87">
        <v>62798.22</v>
      </c>
      <c r="P658" s="27"/>
    </row>
    <row r="659" spans="1:16" x14ac:dyDescent="0.35">
      <c r="A659" s="89" t="s">
        <v>52</v>
      </c>
      <c r="B659" s="100">
        <v>9011705200</v>
      </c>
      <c r="C659" s="89" t="s">
        <v>50</v>
      </c>
      <c r="D659" s="45">
        <v>262894.43508000002</v>
      </c>
      <c r="E659" s="45">
        <v>332557.2</v>
      </c>
      <c r="F659" s="76">
        <f>Table323[[#This Row],[Single Family]]+Table323[[#This Row],[2-4 Units]]+Table323[[#This Row],[&gt;4 Units]]</f>
        <v>228</v>
      </c>
      <c r="G659" s="86">
        <v>223</v>
      </c>
      <c r="H659" s="86">
        <v>5</v>
      </c>
      <c r="I659" s="86">
        <v>0</v>
      </c>
      <c r="J659" s="87">
        <v>347824.14</v>
      </c>
      <c r="K659" s="46">
        <f t="shared" si="11"/>
        <v>50</v>
      </c>
      <c r="L659" s="86">
        <v>13</v>
      </c>
      <c r="M659" s="86">
        <v>4</v>
      </c>
      <c r="N659" s="86">
        <v>33</v>
      </c>
      <c r="O659" s="87">
        <v>89098.2</v>
      </c>
      <c r="P659" s="27"/>
    </row>
    <row r="660" spans="1:16" x14ac:dyDescent="0.35">
      <c r="A660" s="89" t="s">
        <v>52</v>
      </c>
      <c r="B660" s="100">
        <v>9011705300</v>
      </c>
      <c r="C660" s="89" t="s">
        <v>50</v>
      </c>
      <c r="D660" s="45">
        <v>8188.5153699999992</v>
      </c>
      <c r="E660" s="45">
        <v>16298.88</v>
      </c>
      <c r="F660" s="76">
        <f>Table323[[#This Row],[Single Family]]+Table323[[#This Row],[2-4 Units]]+Table323[[#This Row],[&gt;4 Units]]</f>
        <v>21</v>
      </c>
      <c r="G660" s="86">
        <v>21</v>
      </c>
      <c r="H660" s="86">
        <v>0</v>
      </c>
      <c r="I660" s="86">
        <v>0</v>
      </c>
      <c r="J660" s="87">
        <v>35826.69</v>
      </c>
      <c r="K660" s="46">
        <f t="shared" si="11"/>
        <v>3</v>
      </c>
      <c r="L660" s="86">
        <v>3</v>
      </c>
      <c r="M660" s="86">
        <v>0</v>
      </c>
      <c r="N660" s="86">
        <v>0</v>
      </c>
      <c r="O660" s="87">
        <v>17586.14</v>
      </c>
      <c r="P660" s="27"/>
    </row>
    <row r="661" spans="1:16" x14ac:dyDescent="0.35">
      <c r="A661" s="89" t="s">
        <v>52</v>
      </c>
      <c r="B661" s="100">
        <v>9011705400</v>
      </c>
      <c r="C661" s="89" t="s">
        <v>50</v>
      </c>
      <c r="D661" s="45">
        <v>30195.9974</v>
      </c>
      <c r="E661" s="45">
        <v>39524.76</v>
      </c>
      <c r="F661" s="76">
        <f>Table323[[#This Row],[Single Family]]+Table323[[#This Row],[2-4 Units]]+Table323[[#This Row],[&gt;4 Units]]</f>
        <v>21</v>
      </c>
      <c r="G661" s="86">
        <v>21</v>
      </c>
      <c r="H661" s="86">
        <v>0</v>
      </c>
      <c r="I661" s="86">
        <v>0</v>
      </c>
      <c r="J661" s="87">
        <v>32487.74</v>
      </c>
      <c r="K661" s="46">
        <f t="shared" si="11"/>
        <v>3</v>
      </c>
      <c r="L661" s="86">
        <v>3</v>
      </c>
      <c r="M661" s="86">
        <v>0</v>
      </c>
      <c r="N661" s="86">
        <v>0</v>
      </c>
      <c r="O661" s="87">
        <v>2321.65</v>
      </c>
      <c r="P661" s="27"/>
    </row>
    <row r="662" spans="1:16" x14ac:dyDescent="0.35">
      <c r="A662" s="89" t="s">
        <v>52</v>
      </c>
      <c r="B662" s="100">
        <v>9011705102</v>
      </c>
      <c r="C662" s="89" t="s">
        <v>50</v>
      </c>
      <c r="D662" s="45">
        <v>336.18959999999998</v>
      </c>
      <c r="E662" s="45">
        <v>161.38999999999999</v>
      </c>
      <c r="F662" s="76">
        <f>Table323[[#This Row],[Single Family]]+Table323[[#This Row],[2-4 Units]]+Table323[[#This Row],[&gt;4 Units]]</f>
        <v>0</v>
      </c>
      <c r="G662" s="86">
        <v>0</v>
      </c>
      <c r="H662" s="86">
        <v>0</v>
      </c>
      <c r="I662" s="86">
        <v>0</v>
      </c>
      <c r="J662" s="87">
        <v>0</v>
      </c>
      <c r="K662" s="46">
        <f t="shared" si="11"/>
        <v>0</v>
      </c>
      <c r="L662" s="86">
        <v>0</v>
      </c>
      <c r="M662" s="86">
        <v>0</v>
      </c>
      <c r="N662" s="86">
        <v>0</v>
      </c>
      <c r="O662" s="87">
        <v>0</v>
      </c>
      <c r="P662" s="27"/>
    </row>
    <row r="663" spans="1:16" x14ac:dyDescent="0.35">
      <c r="A663" s="89" t="s">
        <v>52</v>
      </c>
      <c r="B663" s="100">
        <v>9011705101</v>
      </c>
      <c r="C663" s="89" t="s">
        <v>50</v>
      </c>
      <c r="D663" s="45">
        <v>413.48480000000001</v>
      </c>
      <c r="E663" s="45">
        <v>222582.17</v>
      </c>
      <c r="F663" s="76">
        <f>Table323[[#This Row],[Single Family]]+Table323[[#This Row],[2-4 Units]]+Table323[[#This Row],[&gt;4 Units]]</f>
        <v>0</v>
      </c>
      <c r="G663" s="86">
        <v>0</v>
      </c>
      <c r="H663" s="86">
        <v>0</v>
      </c>
      <c r="I663" s="86">
        <v>0</v>
      </c>
      <c r="J663" s="87">
        <v>0</v>
      </c>
      <c r="K663" s="46">
        <f t="shared" si="11"/>
        <v>0</v>
      </c>
      <c r="L663" s="86">
        <v>0</v>
      </c>
      <c r="M663" s="86">
        <v>0</v>
      </c>
      <c r="N663" s="86">
        <v>0</v>
      </c>
      <c r="O663" s="87">
        <v>0</v>
      </c>
      <c r="P663" s="27"/>
    </row>
    <row r="664" spans="1:16" x14ac:dyDescent="0.35">
      <c r="A664" s="89" t="s">
        <v>53</v>
      </c>
      <c r="B664" s="100">
        <v>9003477101</v>
      </c>
      <c r="C664" s="89" t="s">
        <v>50</v>
      </c>
      <c r="D664" s="45">
        <v>183935.18983999998</v>
      </c>
      <c r="E664" s="45">
        <v>337257.74</v>
      </c>
      <c r="F664" s="76">
        <f>Table323[[#This Row],[Single Family]]+Table323[[#This Row],[2-4 Units]]+Table323[[#This Row],[&gt;4 Units]]</f>
        <v>22</v>
      </c>
      <c r="G664" s="86">
        <v>22</v>
      </c>
      <c r="H664" s="86">
        <v>0</v>
      </c>
      <c r="I664" s="86">
        <v>0</v>
      </c>
      <c r="J664" s="87">
        <v>48771.78</v>
      </c>
      <c r="K664" s="46">
        <f t="shared" si="11"/>
        <v>6</v>
      </c>
      <c r="L664" s="86">
        <v>6</v>
      </c>
      <c r="M664" s="86">
        <v>0</v>
      </c>
      <c r="N664" s="86">
        <v>0</v>
      </c>
      <c r="O664" s="87">
        <v>39825.019999999997</v>
      </c>
      <c r="P664" s="27"/>
    </row>
    <row r="665" spans="1:16" x14ac:dyDescent="0.35">
      <c r="A665" s="89" t="s">
        <v>53</v>
      </c>
      <c r="B665" s="100">
        <v>9003477102</v>
      </c>
      <c r="C665" s="89" t="s">
        <v>50</v>
      </c>
      <c r="D665" s="45">
        <v>95657.744300000006</v>
      </c>
      <c r="E665" s="45">
        <v>87814.89</v>
      </c>
      <c r="F665" s="76">
        <f>Table323[[#This Row],[Single Family]]+Table323[[#This Row],[2-4 Units]]+Table323[[#This Row],[&gt;4 Units]]</f>
        <v>105</v>
      </c>
      <c r="G665" s="86">
        <v>105</v>
      </c>
      <c r="H665" s="86">
        <v>0</v>
      </c>
      <c r="I665" s="86">
        <v>0</v>
      </c>
      <c r="J665" s="87">
        <v>175339.79</v>
      </c>
      <c r="K665" s="46">
        <f t="shared" si="11"/>
        <v>11</v>
      </c>
      <c r="L665" s="86">
        <v>11</v>
      </c>
      <c r="M665" s="86">
        <v>0</v>
      </c>
      <c r="N665" s="86">
        <v>0</v>
      </c>
      <c r="O665" s="87">
        <v>31233.48</v>
      </c>
      <c r="P665" s="27"/>
    </row>
    <row r="666" spans="1:16" x14ac:dyDescent="0.35">
      <c r="A666" s="89" t="s">
        <v>53</v>
      </c>
      <c r="B666" s="100">
        <v>9003477200</v>
      </c>
      <c r="C666" s="89" t="s">
        <v>50</v>
      </c>
      <c r="D666" s="45">
        <v>377.98540000000003</v>
      </c>
      <c r="E666" s="45">
        <v>2710.15</v>
      </c>
      <c r="F666" s="76">
        <f>Table323[[#This Row],[Single Family]]+Table323[[#This Row],[2-4 Units]]+Table323[[#This Row],[&gt;4 Units]]</f>
        <v>0</v>
      </c>
      <c r="G666" s="86">
        <v>0</v>
      </c>
      <c r="H666" s="86">
        <v>0</v>
      </c>
      <c r="I666" s="86">
        <v>0</v>
      </c>
      <c r="J666" s="87">
        <v>0</v>
      </c>
      <c r="K666" s="46">
        <f t="shared" si="11"/>
        <v>0</v>
      </c>
      <c r="L666" s="86">
        <v>0</v>
      </c>
      <c r="M666" s="86">
        <v>0</v>
      </c>
      <c r="N666" s="86">
        <v>0</v>
      </c>
      <c r="O666" s="87">
        <v>0</v>
      </c>
      <c r="P666" s="27"/>
    </row>
    <row r="667" spans="1:16" x14ac:dyDescent="0.35">
      <c r="A667" s="89" t="s">
        <v>54</v>
      </c>
      <c r="B667" s="100">
        <v>9005300500</v>
      </c>
      <c r="C667" s="89" t="s">
        <v>50</v>
      </c>
      <c r="D667" s="45">
        <v>875.3999399999999</v>
      </c>
      <c r="E667" s="45">
        <v>25515.5</v>
      </c>
      <c r="F667" s="76">
        <f>Table323[[#This Row],[Single Family]]+Table323[[#This Row],[2-4 Units]]+Table323[[#This Row],[&gt;4 Units]]</f>
        <v>1</v>
      </c>
      <c r="G667" s="86">
        <v>1</v>
      </c>
      <c r="H667" s="86">
        <v>0</v>
      </c>
      <c r="I667" s="86">
        <v>0</v>
      </c>
      <c r="J667" s="87">
        <v>1649.19</v>
      </c>
      <c r="K667" s="46">
        <f t="shared" si="11"/>
        <v>0</v>
      </c>
      <c r="L667" s="86">
        <v>0</v>
      </c>
      <c r="M667" s="86">
        <v>0</v>
      </c>
      <c r="N667" s="86">
        <v>0</v>
      </c>
      <c r="O667" s="87">
        <v>0</v>
      </c>
      <c r="P667" s="27"/>
    </row>
    <row r="668" spans="1:16" x14ac:dyDescent="0.35">
      <c r="A668" s="89" t="s">
        <v>54</v>
      </c>
      <c r="B668" s="100">
        <v>9005349100</v>
      </c>
      <c r="C668" s="89" t="s">
        <v>50</v>
      </c>
      <c r="D668" s="45">
        <v>111088.10546999999</v>
      </c>
      <c r="E668" s="45">
        <v>188477.06</v>
      </c>
      <c r="F668" s="76">
        <f>Table323[[#This Row],[Single Family]]+Table323[[#This Row],[2-4 Units]]+Table323[[#This Row],[&gt;4 Units]]</f>
        <v>32</v>
      </c>
      <c r="G668" s="86">
        <v>32</v>
      </c>
      <c r="H668" s="86">
        <v>0</v>
      </c>
      <c r="I668" s="86">
        <v>0</v>
      </c>
      <c r="J668" s="87">
        <v>51166.83</v>
      </c>
      <c r="K668" s="46">
        <f t="shared" si="11"/>
        <v>14</v>
      </c>
      <c r="L668" s="86">
        <v>6</v>
      </c>
      <c r="M668" s="86">
        <v>3</v>
      </c>
      <c r="N668" s="86">
        <v>5</v>
      </c>
      <c r="O668" s="87">
        <v>50615.26</v>
      </c>
      <c r="P668" s="27"/>
    </row>
    <row r="669" spans="1:16" x14ac:dyDescent="0.35">
      <c r="A669" s="89" t="s">
        <v>54</v>
      </c>
      <c r="B669" s="100">
        <v>9005349200</v>
      </c>
      <c r="C669" s="89" t="s">
        <v>50</v>
      </c>
      <c r="D669" s="45">
        <v>37294.37803</v>
      </c>
      <c r="E669" s="45">
        <v>78056.14</v>
      </c>
      <c r="F669" s="76">
        <f>Table323[[#This Row],[Single Family]]+Table323[[#This Row],[2-4 Units]]+Table323[[#This Row],[&gt;4 Units]]</f>
        <v>25</v>
      </c>
      <c r="G669" s="86">
        <v>25</v>
      </c>
      <c r="H669" s="86">
        <v>0</v>
      </c>
      <c r="I669" s="86">
        <v>0</v>
      </c>
      <c r="J669" s="87">
        <v>52050.67</v>
      </c>
      <c r="K669" s="46">
        <f t="shared" si="11"/>
        <v>14</v>
      </c>
      <c r="L669" s="86">
        <v>8</v>
      </c>
      <c r="M669" s="86">
        <v>6</v>
      </c>
      <c r="N669" s="86">
        <v>0</v>
      </c>
      <c r="O669" s="87">
        <v>78977.45</v>
      </c>
      <c r="P669" s="27"/>
    </row>
    <row r="670" spans="1:16" x14ac:dyDescent="0.35">
      <c r="A670" s="89" t="s">
        <v>55</v>
      </c>
      <c r="B670" s="100">
        <v>9015900100</v>
      </c>
      <c r="C670" s="89" t="s">
        <v>50</v>
      </c>
      <c r="D670" s="45">
        <v>177760.43544</v>
      </c>
      <c r="E670" s="45">
        <v>215072.53999999998</v>
      </c>
      <c r="F670" s="76">
        <f>Table323[[#This Row],[Single Family]]+Table323[[#This Row],[2-4 Units]]+Table323[[#This Row],[&gt;4 Units]]</f>
        <v>48</v>
      </c>
      <c r="G670" s="86">
        <v>48</v>
      </c>
      <c r="H670" s="86">
        <v>0</v>
      </c>
      <c r="I670" s="86">
        <v>0</v>
      </c>
      <c r="J670" s="87">
        <v>73956.929999999993</v>
      </c>
      <c r="K670" s="46">
        <f t="shared" si="11"/>
        <v>9</v>
      </c>
      <c r="L670" s="86">
        <v>6</v>
      </c>
      <c r="M670" s="86">
        <v>3</v>
      </c>
      <c r="N670" s="86">
        <v>0</v>
      </c>
      <c r="O670" s="87">
        <v>56436.6</v>
      </c>
      <c r="P670" s="27"/>
    </row>
    <row r="671" spans="1:16" x14ac:dyDescent="0.35">
      <c r="A671" s="89" t="s">
        <v>55</v>
      </c>
      <c r="B671" s="100">
        <v>9015900200</v>
      </c>
      <c r="C671" s="89" t="s">
        <v>50</v>
      </c>
      <c r="D671" s="45">
        <v>7250.0268800000003</v>
      </c>
      <c r="E671" s="45">
        <v>254.46</v>
      </c>
      <c r="F671" s="76">
        <f>Table323[[#This Row],[Single Family]]+Table323[[#This Row],[2-4 Units]]+Table323[[#This Row],[&gt;4 Units]]</f>
        <v>17</v>
      </c>
      <c r="G671" s="86">
        <v>17</v>
      </c>
      <c r="H671" s="86">
        <v>0</v>
      </c>
      <c r="I671" s="86">
        <v>0</v>
      </c>
      <c r="J671" s="87">
        <v>26650.959999999999</v>
      </c>
      <c r="K671" s="46">
        <f t="shared" si="11"/>
        <v>4</v>
      </c>
      <c r="L671" s="86">
        <v>3</v>
      </c>
      <c r="M671" s="86">
        <v>1</v>
      </c>
      <c r="N671" s="86">
        <v>0</v>
      </c>
      <c r="O671" s="87">
        <v>5369.84</v>
      </c>
      <c r="P671" s="27"/>
    </row>
    <row r="672" spans="1:16" x14ac:dyDescent="0.35">
      <c r="A672" s="89" t="s">
        <v>55</v>
      </c>
      <c r="B672" s="100">
        <v>9015903200</v>
      </c>
      <c r="C672" s="89" t="s">
        <v>50</v>
      </c>
      <c r="D672" s="45">
        <v>17.892800000000001</v>
      </c>
      <c r="E672" s="45">
        <v>0</v>
      </c>
      <c r="F672" s="76">
        <f>Table323[[#This Row],[Single Family]]+Table323[[#This Row],[2-4 Units]]+Table323[[#This Row],[&gt;4 Units]]</f>
        <v>0</v>
      </c>
      <c r="G672" s="86">
        <v>0</v>
      </c>
      <c r="H672" s="86">
        <v>0</v>
      </c>
      <c r="I672" s="86">
        <v>0</v>
      </c>
      <c r="J672" s="87">
        <v>0</v>
      </c>
      <c r="K672" s="46">
        <f t="shared" si="11"/>
        <v>0</v>
      </c>
      <c r="L672" s="86">
        <v>0</v>
      </c>
      <c r="M672" s="86">
        <v>0</v>
      </c>
      <c r="N672" s="86">
        <v>0</v>
      </c>
      <c r="O672" s="87">
        <v>0</v>
      </c>
      <c r="P672" s="27"/>
    </row>
    <row r="673" spans="1:16" x14ac:dyDescent="0.35">
      <c r="A673" s="89" t="s">
        <v>55</v>
      </c>
      <c r="B673" s="100">
        <v>9015901100</v>
      </c>
      <c r="C673" s="89" t="s">
        <v>50</v>
      </c>
      <c r="D673" s="45">
        <v>96.671999999999997</v>
      </c>
      <c r="E673" s="45">
        <v>7750</v>
      </c>
      <c r="F673" s="76">
        <f>Table323[[#This Row],[Single Family]]+Table323[[#This Row],[2-4 Units]]+Table323[[#This Row],[&gt;4 Units]]</f>
        <v>0</v>
      </c>
      <c r="G673" s="86">
        <v>0</v>
      </c>
      <c r="H673" s="86">
        <v>0</v>
      </c>
      <c r="I673" s="86">
        <v>0</v>
      </c>
      <c r="J673" s="87">
        <v>0</v>
      </c>
      <c r="K673" s="46">
        <f t="shared" si="11"/>
        <v>0</v>
      </c>
      <c r="L673" s="86">
        <v>0</v>
      </c>
      <c r="M673" s="86">
        <v>0</v>
      </c>
      <c r="N673" s="86">
        <v>0</v>
      </c>
      <c r="O673" s="87">
        <v>0</v>
      </c>
      <c r="P673" s="27"/>
    </row>
    <row r="674" spans="1:16" x14ac:dyDescent="0.35">
      <c r="A674" s="89" t="s">
        <v>57</v>
      </c>
      <c r="B674" s="100">
        <v>9013530600</v>
      </c>
      <c r="C674" s="89" t="s">
        <v>50</v>
      </c>
      <c r="D674" s="45">
        <v>417.73540000000003</v>
      </c>
      <c r="E674" s="45">
        <v>26061.71</v>
      </c>
      <c r="F674" s="76">
        <f>Table323[[#This Row],[Single Family]]+Table323[[#This Row],[2-4 Units]]+Table323[[#This Row],[&gt;4 Units]]</f>
        <v>0</v>
      </c>
      <c r="G674" s="86">
        <v>0</v>
      </c>
      <c r="H674" s="86">
        <v>0</v>
      </c>
      <c r="I674" s="86">
        <v>0</v>
      </c>
      <c r="J674" s="87">
        <v>0</v>
      </c>
      <c r="K674" s="46">
        <f t="shared" si="11"/>
        <v>0</v>
      </c>
      <c r="L674" s="86">
        <v>0</v>
      </c>
      <c r="M674" s="86">
        <v>0</v>
      </c>
      <c r="N674" s="86">
        <v>0</v>
      </c>
      <c r="O674" s="87">
        <v>0</v>
      </c>
      <c r="P674" s="27"/>
    </row>
    <row r="675" spans="1:16" x14ac:dyDescent="0.35">
      <c r="A675" s="89" t="s">
        <v>57</v>
      </c>
      <c r="B675" s="100">
        <v>9013533101</v>
      </c>
      <c r="C675" s="89" t="s">
        <v>50</v>
      </c>
      <c r="D675" s="45">
        <v>188539.30991000001</v>
      </c>
      <c r="E675" s="45">
        <v>288509.69</v>
      </c>
      <c r="F675" s="76">
        <f>Table323[[#This Row],[Single Family]]+Table323[[#This Row],[2-4 Units]]+Table323[[#This Row],[&gt;4 Units]]</f>
        <v>94</v>
      </c>
      <c r="G675" s="86">
        <v>94</v>
      </c>
      <c r="H675" s="86">
        <v>0</v>
      </c>
      <c r="I675" s="86">
        <v>0</v>
      </c>
      <c r="J675" s="87">
        <v>154878.65</v>
      </c>
      <c r="K675" s="46">
        <f t="shared" si="11"/>
        <v>11</v>
      </c>
      <c r="L675" s="86">
        <v>10</v>
      </c>
      <c r="M675" s="86">
        <v>1</v>
      </c>
      <c r="N675" s="86">
        <v>0</v>
      </c>
      <c r="O675" s="87">
        <v>69326.22</v>
      </c>
      <c r="P675" s="27"/>
    </row>
    <row r="676" spans="1:16" x14ac:dyDescent="0.35">
      <c r="A676" s="89" t="s">
        <v>57</v>
      </c>
      <c r="B676" s="100">
        <v>9013533102</v>
      </c>
      <c r="C676" s="89" t="s">
        <v>50</v>
      </c>
      <c r="D676" s="45">
        <v>76506.879059999992</v>
      </c>
      <c r="E676" s="45">
        <v>98413.06</v>
      </c>
      <c r="F676" s="76">
        <f>Table323[[#This Row],[Single Family]]+Table323[[#This Row],[2-4 Units]]+Table323[[#This Row],[&gt;4 Units]]</f>
        <v>29</v>
      </c>
      <c r="G676" s="86">
        <v>29</v>
      </c>
      <c r="H676" s="86">
        <v>0</v>
      </c>
      <c r="I676" s="86">
        <v>0</v>
      </c>
      <c r="J676" s="87">
        <v>50483.11</v>
      </c>
      <c r="K676" s="46">
        <f t="shared" si="11"/>
        <v>1</v>
      </c>
      <c r="L676" s="86">
        <v>1</v>
      </c>
      <c r="M676" s="86">
        <v>0</v>
      </c>
      <c r="N676" s="86">
        <v>0</v>
      </c>
      <c r="O676" s="87">
        <v>8955.85</v>
      </c>
      <c r="P676" s="27"/>
    </row>
    <row r="677" spans="1:16" x14ac:dyDescent="0.35">
      <c r="A677" s="89" t="s">
        <v>58</v>
      </c>
      <c r="B677" s="100">
        <v>9005310100</v>
      </c>
      <c r="C677" s="89" t="s">
        <v>50</v>
      </c>
      <c r="D677" s="45">
        <v>57355.854290000003</v>
      </c>
      <c r="E677" s="45">
        <v>128334.39</v>
      </c>
      <c r="F677" s="76">
        <f>Table323[[#This Row],[Single Family]]+Table323[[#This Row],[2-4 Units]]+Table323[[#This Row],[&gt;4 Units]]</f>
        <v>18</v>
      </c>
      <c r="G677" s="86">
        <v>18</v>
      </c>
      <c r="H677" s="86">
        <v>0</v>
      </c>
      <c r="I677" s="86">
        <v>0</v>
      </c>
      <c r="J677" s="87">
        <v>22971.15</v>
      </c>
      <c r="K677" s="46">
        <f t="shared" si="11"/>
        <v>15</v>
      </c>
      <c r="L677" s="86">
        <v>9</v>
      </c>
      <c r="M677" s="86">
        <v>6</v>
      </c>
      <c r="N677" s="86">
        <v>0</v>
      </c>
      <c r="O677" s="87">
        <v>51007.53</v>
      </c>
      <c r="P677" s="27"/>
    </row>
    <row r="678" spans="1:16" x14ac:dyDescent="0.35">
      <c r="A678" s="89" t="s">
        <v>58</v>
      </c>
      <c r="B678" s="100">
        <v>9005310200</v>
      </c>
      <c r="C678" s="89" t="s">
        <v>50</v>
      </c>
      <c r="D678" s="45">
        <v>28387.31251</v>
      </c>
      <c r="E678" s="45">
        <v>7281.46</v>
      </c>
      <c r="F678" s="76">
        <f>Table323[[#This Row],[Single Family]]+Table323[[#This Row],[2-4 Units]]+Table323[[#This Row],[&gt;4 Units]]</f>
        <v>83</v>
      </c>
      <c r="G678" s="86">
        <v>80</v>
      </c>
      <c r="H678" s="86">
        <v>3</v>
      </c>
      <c r="I678" s="86">
        <v>0</v>
      </c>
      <c r="J678" s="87">
        <v>89319.57</v>
      </c>
      <c r="K678" s="46">
        <f t="shared" si="11"/>
        <v>52</v>
      </c>
      <c r="L678" s="86">
        <v>24</v>
      </c>
      <c r="M678" s="86">
        <v>28</v>
      </c>
      <c r="N678" s="86">
        <v>0</v>
      </c>
      <c r="O678" s="87">
        <v>165308.71</v>
      </c>
      <c r="P678" s="27"/>
    </row>
    <row r="679" spans="1:16" x14ac:dyDescent="0.35">
      <c r="A679" s="89" t="s">
        <v>58</v>
      </c>
      <c r="B679" s="100">
        <v>9005310300</v>
      </c>
      <c r="C679" s="89" t="s">
        <v>50</v>
      </c>
      <c r="D679" s="45">
        <v>21005.092499999999</v>
      </c>
      <c r="E679" s="45">
        <v>2623.67</v>
      </c>
      <c r="F679" s="76">
        <f>Table323[[#This Row],[Single Family]]+Table323[[#This Row],[2-4 Units]]+Table323[[#This Row],[&gt;4 Units]]</f>
        <v>1</v>
      </c>
      <c r="G679" s="86">
        <v>1</v>
      </c>
      <c r="H679" s="86">
        <v>0</v>
      </c>
      <c r="I679" s="86">
        <v>0</v>
      </c>
      <c r="J679" s="87">
        <v>40.42</v>
      </c>
      <c r="K679" s="46">
        <f t="shared" si="11"/>
        <v>3</v>
      </c>
      <c r="L679" s="86">
        <v>0</v>
      </c>
      <c r="M679" s="86">
        <v>3</v>
      </c>
      <c r="N679" s="86">
        <v>0</v>
      </c>
      <c r="O679" s="87">
        <v>809.57</v>
      </c>
      <c r="P679" s="27"/>
    </row>
    <row r="680" spans="1:16" x14ac:dyDescent="0.35">
      <c r="A680" s="89" t="s">
        <v>58</v>
      </c>
      <c r="B680" s="100">
        <v>9005310400</v>
      </c>
      <c r="C680" s="89" t="s">
        <v>50</v>
      </c>
      <c r="D680" s="45">
        <v>35426.678699999997</v>
      </c>
      <c r="E680" s="45">
        <v>104826.86</v>
      </c>
      <c r="F680" s="76">
        <f>Table323[[#This Row],[Single Family]]+Table323[[#This Row],[2-4 Units]]+Table323[[#This Row],[&gt;4 Units]]</f>
        <v>15</v>
      </c>
      <c r="G680" s="86">
        <v>14</v>
      </c>
      <c r="H680" s="86">
        <v>1</v>
      </c>
      <c r="I680" s="86">
        <v>0</v>
      </c>
      <c r="J680" s="87">
        <v>17650.36</v>
      </c>
      <c r="K680" s="46">
        <f t="shared" si="11"/>
        <v>12</v>
      </c>
      <c r="L680" s="86">
        <v>10</v>
      </c>
      <c r="M680" s="86">
        <v>2</v>
      </c>
      <c r="N680" s="86">
        <v>0</v>
      </c>
      <c r="O680" s="87">
        <v>79324.600000000006</v>
      </c>
      <c r="P680" s="27"/>
    </row>
    <row r="681" spans="1:16" x14ac:dyDescent="0.35">
      <c r="A681" s="89" t="s">
        <v>58</v>
      </c>
      <c r="B681" s="100">
        <v>9005310500</v>
      </c>
      <c r="C681" s="89" t="s">
        <v>50</v>
      </c>
      <c r="D681" s="45">
        <v>25392.824170000004</v>
      </c>
      <c r="E681" s="45">
        <v>119383.53</v>
      </c>
      <c r="F681" s="76">
        <f>Table323[[#This Row],[Single Family]]+Table323[[#This Row],[2-4 Units]]+Table323[[#This Row],[&gt;4 Units]]</f>
        <v>9</v>
      </c>
      <c r="G681" s="86">
        <v>9</v>
      </c>
      <c r="H681" s="86">
        <v>0</v>
      </c>
      <c r="I681" s="86">
        <v>0</v>
      </c>
      <c r="J681" s="87">
        <v>6541.18</v>
      </c>
      <c r="K681" s="46">
        <f t="shared" si="11"/>
        <v>6</v>
      </c>
      <c r="L681" s="86">
        <v>4</v>
      </c>
      <c r="M681" s="86">
        <v>2</v>
      </c>
      <c r="N681" s="86">
        <v>0</v>
      </c>
      <c r="O681" s="87">
        <v>108012.35</v>
      </c>
      <c r="P681" s="27"/>
    </row>
    <row r="682" spans="1:16" x14ac:dyDescent="0.35">
      <c r="A682" s="89" t="s">
        <v>58</v>
      </c>
      <c r="B682" s="100">
        <v>9005310601</v>
      </c>
      <c r="C682" s="89" t="s">
        <v>50</v>
      </c>
      <c r="D682" s="45">
        <v>201973.03706</v>
      </c>
      <c r="E682" s="45">
        <v>328320.78000000003</v>
      </c>
      <c r="F682" s="76">
        <f>Table323[[#This Row],[Single Family]]+Table323[[#This Row],[2-4 Units]]+Table323[[#This Row],[&gt;4 Units]]</f>
        <v>27</v>
      </c>
      <c r="G682" s="86">
        <v>27</v>
      </c>
      <c r="H682" s="86">
        <v>0</v>
      </c>
      <c r="I682" s="86">
        <v>0</v>
      </c>
      <c r="J682" s="87">
        <v>28090.6</v>
      </c>
      <c r="K682" s="46">
        <f t="shared" si="11"/>
        <v>2</v>
      </c>
      <c r="L682" s="86">
        <v>2</v>
      </c>
      <c r="M682" s="86">
        <v>0</v>
      </c>
      <c r="N682" s="86">
        <v>0</v>
      </c>
      <c r="O682" s="87">
        <v>31524.59</v>
      </c>
      <c r="P682" s="27"/>
    </row>
    <row r="683" spans="1:16" x14ac:dyDescent="0.35">
      <c r="A683" s="89" t="s">
        <v>58</v>
      </c>
      <c r="B683" s="100">
        <v>9005310602</v>
      </c>
      <c r="C683" s="89" t="s">
        <v>50</v>
      </c>
      <c r="D683" s="45">
        <v>51151.72623</v>
      </c>
      <c r="E683" s="45">
        <v>89413.89</v>
      </c>
      <c r="F683" s="76">
        <f>Table323[[#This Row],[Single Family]]+Table323[[#This Row],[2-4 Units]]+Table323[[#This Row],[&gt;4 Units]]</f>
        <v>33</v>
      </c>
      <c r="G683" s="86">
        <v>33</v>
      </c>
      <c r="H683" s="86">
        <v>0</v>
      </c>
      <c r="I683" s="86">
        <v>0</v>
      </c>
      <c r="J683" s="87">
        <v>36729.269999999997</v>
      </c>
      <c r="K683" s="46">
        <f t="shared" si="11"/>
        <v>8</v>
      </c>
      <c r="L683" s="86">
        <v>8</v>
      </c>
      <c r="M683" s="86">
        <v>0</v>
      </c>
      <c r="N683" s="86">
        <v>0</v>
      </c>
      <c r="O683" s="87">
        <v>52401.35</v>
      </c>
      <c r="P683" s="27"/>
    </row>
    <row r="684" spans="1:16" x14ac:dyDescent="0.35">
      <c r="A684" s="89" t="s">
        <v>58</v>
      </c>
      <c r="B684" s="100">
        <v>9005310700</v>
      </c>
      <c r="C684" s="89" t="s">
        <v>50</v>
      </c>
      <c r="D684" s="45">
        <v>87414.692459999991</v>
      </c>
      <c r="E684" s="45">
        <v>145040.31</v>
      </c>
      <c r="F684" s="76">
        <f>Table323[[#This Row],[Single Family]]+Table323[[#This Row],[2-4 Units]]+Table323[[#This Row],[&gt;4 Units]]</f>
        <v>30</v>
      </c>
      <c r="G684" s="86">
        <v>27</v>
      </c>
      <c r="H684" s="86">
        <v>3</v>
      </c>
      <c r="I684" s="86">
        <v>0</v>
      </c>
      <c r="J684" s="87">
        <v>53481.01</v>
      </c>
      <c r="K684" s="46">
        <f t="shared" si="11"/>
        <v>20</v>
      </c>
      <c r="L684" s="86">
        <v>11</v>
      </c>
      <c r="M684" s="86">
        <v>9</v>
      </c>
      <c r="N684" s="86">
        <v>0</v>
      </c>
      <c r="O684" s="87">
        <v>54178.33</v>
      </c>
      <c r="P684" s="27"/>
    </row>
    <row r="685" spans="1:16" x14ac:dyDescent="0.35">
      <c r="A685" s="89" t="s">
        <v>58</v>
      </c>
      <c r="B685" s="100">
        <v>9005310801</v>
      </c>
      <c r="C685" s="89" t="s">
        <v>50</v>
      </c>
      <c r="D685" s="45">
        <v>30288.996500000001</v>
      </c>
      <c r="E685" s="45">
        <v>12663.95</v>
      </c>
      <c r="F685" s="76">
        <f>Table323[[#This Row],[Single Family]]+Table323[[#This Row],[2-4 Units]]+Table323[[#This Row],[&gt;4 Units]]</f>
        <v>14</v>
      </c>
      <c r="G685" s="86">
        <v>13</v>
      </c>
      <c r="H685" s="86">
        <v>1</v>
      </c>
      <c r="I685" s="86">
        <v>0</v>
      </c>
      <c r="J685" s="87">
        <v>7917.18</v>
      </c>
      <c r="K685" s="46">
        <f t="shared" si="11"/>
        <v>8</v>
      </c>
      <c r="L685" s="86">
        <v>2</v>
      </c>
      <c r="M685" s="86">
        <v>6</v>
      </c>
      <c r="N685" s="86">
        <v>0</v>
      </c>
      <c r="O685" s="87">
        <v>4334.7</v>
      </c>
      <c r="P685" s="27"/>
    </row>
    <row r="686" spans="1:16" x14ac:dyDescent="0.35">
      <c r="A686" s="89" t="s">
        <v>58</v>
      </c>
      <c r="B686" s="100">
        <v>9005310803</v>
      </c>
      <c r="C686" s="89" t="s">
        <v>50</v>
      </c>
      <c r="D686" s="45">
        <v>62478.875629999995</v>
      </c>
      <c r="E686" s="45">
        <v>101154.76</v>
      </c>
      <c r="F686" s="76">
        <f>Table323[[#This Row],[Single Family]]+Table323[[#This Row],[2-4 Units]]+Table323[[#This Row],[&gt;4 Units]]</f>
        <v>18</v>
      </c>
      <c r="G686" s="86">
        <v>18</v>
      </c>
      <c r="H686" s="86">
        <v>0</v>
      </c>
      <c r="I686" s="86">
        <v>0</v>
      </c>
      <c r="J686" s="87">
        <v>22976.18</v>
      </c>
      <c r="K686" s="46">
        <f t="shared" si="11"/>
        <v>15</v>
      </c>
      <c r="L686" s="86">
        <v>7</v>
      </c>
      <c r="M686" s="86">
        <v>8</v>
      </c>
      <c r="N686" s="86">
        <v>0</v>
      </c>
      <c r="O686" s="87">
        <v>74543.22</v>
      </c>
      <c r="P686" s="27"/>
    </row>
    <row r="687" spans="1:16" x14ac:dyDescent="0.35">
      <c r="A687" s="89" t="s">
        <v>58</v>
      </c>
      <c r="B687" s="100">
        <v>9005310804</v>
      </c>
      <c r="C687" s="89" t="s">
        <v>50</v>
      </c>
      <c r="D687" s="45">
        <v>29812.627199999999</v>
      </c>
      <c r="E687" s="45">
        <v>37560.51</v>
      </c>
      <c r="F687" s="76">
        <f>Table323[[#This Row],[Single Family]]+Table323[[#This Row],[2-4 Units]]+Table323[[#This Row],[&gt;4 Units]]</f>
        <v>4</v>
      </c>
      <c r="G687" s="86">
        <v>4</v>
      </c>
      <c r="H687" s="86">
        <v>0</v>
      </c>
      <c r="I687" s="86">
        <v>0</v>
      </c>
      <c r="J687" s="87">
        <v>3010.74</v>
      </c>
      <c r="K687" s="46">
        <f t="shared" si="11"/>
        <v>1</v>
      </c>
      <c r="L687" s="86">
        <v>1</v>
      </c>
      <c r="M687" s="86">
        <v>0</v>
      </c>
      <c r="N687" s="86">
        <v>0</v>
      </c>
      <c r="O687" s="87">
        <v>19477.87</v>
      </c>
      <c r="P687" s="27"/>
    </row>
    <row r="688" spans="1:16" x14ac:dyDescent="0.35">
      <c r="A688" s="89" t="s">
        <v>58</v>
      </c>
      <c r="B688" s="100">
        <v>9005320200</v>
      </c>
      <c r="C688" s="89" t="s">
        <v>50</v>
      </c>
      <c r="D688" s="45">
        <v>2.1465000000000001</v>
      </c>
      <c r="E688" s="45">
        <v>0</v>
      </c>
      <c r="F688" s="76">
        <f>Table323[[#This Row],[Single Family]]+Table323[[#This Row],[2-4 Units]]+Table323[[#This Row],[&gt;4 Units]]</f>
        <v>0</v>
      </c>
      <c r="G688" s="86">
        <v>0</v>
      </c>
      <c r="H688" s="86">
        <v>0</v>
      </c>
      <c r="I688" s="86">
        <v>0</v>
      </c>
      <c r="J688" s="87">
        <v>0</v>
      </c>
      <c r="K688" s="46">
        <f t="shared" si="11"/>
        <v>0</v>
      </c>
      <c r="L688" s="86">
        <v>0</v>
      </c>
      <c r="M688" s="86">
        <v>0</v>
      </c>
      <c r="N688" s="86">
        <v>0</v>
      </c>
      <c r="O688" s="87">
        <v>0</v>
      </c>
      <c r="P688" s="27"/>
    </row>
    <row r="689" spans="1:16" x14ac:dyDescent="0.35">
      <c r="A689" s="89" t="s">
        <v>59</v>
      </c>
      <c r="B689" s="100">
        <v>9013890201</v>
      </c>
      <c r="C689" s="89" t="s">
        <v>50</v>
      </c>
      <c r="D689" s="45">
        <v>15746.227389999998</v>
      </c>
      <c r="E689" s="45">
        <v>46384.639999999999</v>
      </c>
      <c r="F689" s="76">
        <f>Table323[[#This Row],[Single Family]]+Table323[[#This Row],[2-4 Units]]+Table323[[#This Row],[&gt;4 Units]]</f>
        <v>0</v>
      </c>
      <c r="G689" s="86">
        <v>0</v>
      </c>
      <c r="H689" s="86">
        <v>0</v>
      </c>
      <c r="I689" s="86">
        <v>0</v>
      </c>
      <c r="J689" s="87">
        <v>0</v>
      </c>
      <c r="K689" s="46">
        <f t="shared" si="11"/>
        <v>0</v>
      </c>
      <c r="L689" s="86">
        <v>0</v>
      </c>
      <c r="M689" s="86">
        <v>0</v>
      </c>
      <c r="N689" s="86">
        <v>0</v>
      </c>
      <c r="O689" s="87">
        <v>0</v>
      </c>
      <c r="P689" s="27"/>
    </row>
    <row r="690" spans="1:16" x14ac:dyDescent="0.35">
      <c r="A690" s="89" t="s">
        <v>59</v>
      </c>
      <c r="B690" s="100">
        <v>9013890100</v>
      </c>
      <c r="C690" s="89" t="s">
        <v>50</v>
      </c>
      <c r="D690" s="45">
        <v>1590.2480399999999</v>
      </c>
      <c r="E690" s="45">
        <v>1292</v>
      </c>
      <c r="F690" s="76">
        <f>Table323[[#This Row],[Single Family]]+Table323[[#This Row],[2-4 Units]]+Table323[[#This Row],[&gt;4 Units]]</f>
        <v>0</v>
      </c>
      <c r="G690" s="86">
        <v>0</v>
      </c>
      <c r="H690" s="86">
        <v>0</v>
      </c>
      <c r="I690" s="86">
        <v>0</v>
      </c>
      <c r="J690" s="87">
        <v>0</v>
      </c>
      <c r="K690" s="46">
        <f t="shared" si="11"/>
        <v>0</v>
      </c>
      <c r="L690" s="86">
        <v>0</v>
      </c>
      <c r="M690" s="86">
        <v>0</v>
      </c>
      <c r="N690" s="86">
        <v>0</v>
      </c>
      <c r="O690" s="87">
        <v>0</v>
      </c>
      <c r="P690" s="27"/>
    </row>
    <row r="691" spans="1:16" x14ac:dyDescent="0.35">
      <c r="A691" s="89" t="s">
        <v>59</v>
      </c>
      <c r="B691" s="100">
        <v>9013890202</v>
      </c>
      <c r="C691" s="89" t="s">
        <v>50</v>
      </c>
      <c r="D691" s="45">
        <v>208.7723</v>
      </c>
      <c r="E691" s="45">
        <v>0</v>
      </c>
      <c r="F691" s="76">
        <f>Table323[[#This Row],[Single Family]]+Table323[[#This Row],[2-4 Units]]+Table323[[#This Row],[&gt;4 Units]]</f>
        <v>0</v>
      </c>
      <c r="G691" s="86">
        <v>0</v>
      </c>
      <c r="H691" s="86">
        <v>0</v>
      </c>
      <c r="I691" s="86">
        <v>0</v>
      </c>
      <c r="J691" s="87">
        <v>0</v>
      </c>
      <c r="K691" s="46">
        <f t="shared" si="11"/>
        <v>0</v>
      </c>
      <c r="L691" s="86">
        <v>0</v>
      </c>
      <c r="M691" s="86">
        <v>0</v>
      </c>
      <c r="N691" s="86">
        <v>0</v>
      </c>
      <c r="O691" s="87">
        <v>0</v>
      </c>
      <c r="P691" s="27"/>
    </row>
    <row r="692" spans="1:16" x14ac:dyDescent="0.35">
      <c r="A692" s="89" t="s">
        <v>60</v>
      </c>
      <c r="B692" s="100">
        <v>9003487202</v>
      </c>
      <c r="C692" s="89" t="s">
        <v>50</v>
      </c>
      <c r="D692" s="45">
        <v>243.0421</v>
      </c>
      <c r="E692" s="45">
        <v>182777.09</v>
      </c>
      <c r="F692" s="76">
        <f>Table323[[#This Row],[Single Family]]+Table323[[#This Row],[2-4 Units]]+Table323[[#This Row],[&gt;4 Units]]</f>
        <v>929</v>
      </c>
      <c r="G692" s="86">
        <v>175</v>
      </c>
      <c r="H692" s="86">
        <v>6</v>
      </c>
      <c r="I692" s="86">
        <v>748</v>
      </c>
      <c r="J692" s="87">
        <v>331962.34000000003</v>
      </c>
      <c r="K692" s="46">
        <f t="shared" si="11"/>
        <v>319</v>
      </c>
      <c r="L692" s="86">
        <v>44</v>
      </c>
      <c r="M692" s="86">
        <v>13</v>
      </c>
      <c r="N692" s="86">
        <v>262</v>
      </c>
      <c r="O692" s="87">
        <v>402108.05</v>
      </c>
      <c r="P692" s="27"/>
    </row>
    <row r="693" spans="1:16" x14ac:dyDescent="0.35">
      <c r="A693" s="89" t="s">
        <v>60</v>
      </c>
      <c r="B693" s="100">
        <v>9013530100</v>
      </c>
      <c r="C693" s="89" t="s">
        <v>50</v>
      </c>
      <c r="D693" s="45">
        <v>25762.701099999998</v>
      </c>
      <c r="E693" s="45">
        <v>12511.12</v>
      </c>
      <c r="F693" s="76">
        <f>Table323[[#This Row],[Single Family]]+Table323[[#This Row],[2-4 Units]]+Table323[[#This Row],[&gt;4 Units]]</f>
        <v>0</v>
      </c>
      <c r="G693" s="86">
        <v>0</v>
      </c>
      <c r="H693" s="86">
        <v>0</v>
      </c>
      <c r="I693" s="86">
        <v>0</v>
      </c>
      <c r="J693" s="87">
        <v>0</v>
      </c>
      <c r="K693" s="46">
        <f t="shared" si="11"/>
        <v>0</v>
      </c>
      <c r="L693" s="86">
        <v>0</v>
      </c>
      <c r="M693" s="86">
        <v>0</v>
      </c>
      <c r="N693" s="86">
        <v>0</v>
      </c>
      <c r="O693" s="87">
        <v>0</v>
      </c>
      <c r="P693" s="27"/>
    </row>
    <row r="694" spans="1:16" x14ac:dyDescent="0.35">
      <c r="A694" s="89" t="s">
        <v>60</v>
      </c>
      <c r="B694" s="100">
        <v>9013530302</v>
      </c>
      <c r="C694" s="89" t="s">
        <v>50</v>
      </c>
      <c r="D694" s="45">
        <v>75149.214099999997</v>
      </c>
      <c r="E694" s="45">
        <v>53237.09</v>
      </c>
      <c r="F694" s="76">
        <f>Table323[[#This Row],[Single Family]]+Table323[[#This Row],[2-4 Units]]+Table323[[#This Row],[&gt;4 Units]]</f>
        <v>0</v>
      </c>
      <c r="G694" s="86">
        <v>0</v>
      </c>
      <c r="H694" s="86">
        <v>0</v>
      </c>
      <c r="I694" s="86">
        <v>0</v>
      </c>
      <c r="J694" s="87">
        <v>0</v>
      </c>
      <c r="K694" s="46">
        <f t="shared" si="11"/>
        <v>0</v>
      </c>
      <c r="L694" s="86">
        <v>0</v>
      </c>
      <c r="M694" s="86">
        <v>0</v>
      </c>
      <c r="N694" s="86">
        <v>0</v>
      </c>
      <c r="O694" s="87">
        <v>0</v>
      </c>
      <c r="P694" s="27"/>
    </row>
    <row r="695" spans="1:16" x14ac:dyDescent="0.35">
      <c r="A695" s="89" t="s">
        <v>60</v>
      </c>
      <c r="B695" s="100">
        <v>9013535100</v>
      </c>
      <c r="C695" s="89" t="s">
        <v>50</v>
      </c>
      <c r="D695" s="45">
        <v>407.54349999999999</v>
      </c>
      <c r="E695" s="45">
        <v>752.3</v>
      </c>
      <c r="F695" s="76">
        <f>Table323[[#This Row],[Single Family]]+Table323[[#This Row],[2-4 Units]]+Table323[[#This Row],[&gt;4 Units]]</f>
        <v>0</v>
      </c>
      <c r="G695" s="86">
        <v>0</v>
      </c>
      <c r="H695" s="86">
        <v>0</v>
      </c>
      <c r="I695" s="86">
        <v>0</v>
      </c>
      <c r="J695" s="87">
        <v>0</v>
      </c>
      <c r="K695" s="46">
        <f t="shared" si="11"/>
        <v>0</v>
      </c>
      <c r="L695" s="86">
        <v>0</v>
      </c>
      <c r="M695" s="86">
        <v>0</v>
      </c>
      <c r="N695" s="86">
        <v>0</v>
      </c>
      <c r="O695" s="87">
        <v>0</v>
      </c>
      <c r="P695" s="27"/>
    </row>
    <row r="696" spans="1:16" x14ac:dyDescent="0.35">
      <c r="A696" s="89" t="s">
        <v>60</v>
      </c>
      <c r="B696" s="100">
        <v>9013530200</v>
      </c>
      <c r="C696" s="89" t="s">
        <v>50</v>
      </c>
      <c r="D696" s="45">
        <v>63563.097159999998</v>
      </c>
      <c r="E696" s="45">
        <v>107835.85</v>
      </c>
      <c r="F696" s="76">
        <f>Table323[[#This Row],[Single Family]]+Table323[[#This Row],[2-4 Units]]+Table323[[#This Row],[&gt;4 Units]]</f>
        <v>0</v>
      </c>
      <c r="G696" s="86">
        <v>0</v>
      </c>
      <c r="H696" s="86">
        <v>0</v>
      </c>
      <c r="I696" s="86">
        <v>0</v>
      </c>
      <c r="J696" s="87">
        <v>0</v>
      </c>
      <c r="K696" s="46">
        <f t="shared" si="11"/>
        <v>0</v>
      </c>
      <c r="L696" s="86">
        <v>0</v>
      </c>
      <c r="M696" s="86">
        <v>0</v>
      </c>
      <c r="N696" s="86">
        <v>0</v>
      </c>
      <c r="O696" s="87">
        <v>0</v>
      </c>
      <c r="P696" s="27"/>
    </row>
    <row r="697" spans="1:16" x14ac:dyDescent="0.35">
      <c r="A697" s="89" t="s">
        <v>60</v>
      </c>
      <c r="B697" s="100">
        <v>9013530400</v>
      </c>
      <c r="C697" s="89" t="s">
        <v>50</v>
      </c>
      <c r="D697" s="45">
        <v>167973.57151000001</v>
      </c>
      <c r="E697" s="45">
        <v>267117.12</v>
      </c>
      <c r="F697" s="76">
        <f>Table323[[#This Row],[Single Family]]+Table323[[#This Row],[2-4 Units]]+Table323[[#This Row],[&gt;4 Units]]</f>
        <v>0</v>
      </c>
      <c r="G697" s="86">
        <v>0</v>
      </c>
      <c r="H697" s="86">
        <v>0</v>
      </c>
      <c r="I697" s="86">
        <v>0</v>
      </c>
      <c r="J697" s="87">
        <v>0</v>
      </c>
      <c r="K697" s="46">
        <f t="shared" si="11"/>
        <v>0</v>
      </c>
      <c r="L697" s="86">
        <v>0</v>
      </c>
      <c r="M697" s="86">
        <v>0</v>
      </c>
      <c r="N697" s="86">
        <v>0</v>
      </c>
      <c r="O697" s="87">
        <v>0</v>
      </c>
      <c r="P697" s="27"/>
    </row>
    <row r="698" spans="1:16" x14ac:dyDescent="0.35">
      <c r="A698" s="89" t="s">
        <v>60</v>
      </c>
      <c r="B698" s="100">
        <v>9013530301</v>
      </c>
      <c r="C698" s="89" t="s">
        <v>50</v>
      </c>
      <c r="D698" s="45">
        <v>57400.359980000001</v>
      </c>
      <c r="E698" s="45">
        <v>48699.28</v>
      </c>
      <c r="F698" s="76">
        <f>Table323[[#This Row],[Single Family]]+Table323[[#This Row],[2-4 Units]]+Table323[[#This Row],[&gt;4 Units]]</f>
        <v>0</v>
      </c>
      <c r="G698" s="86">
        <v>0</v>
      </c>
      <c r="H698" s="86">
        <v>0</v>
      </c>
      <c r="I698" s="86">
        <v>0</v>
      </c>
      <c r="J698" s="87">
        <v>0</v>
      </c>
      <c r="K698" s="46">
        <f t="shared" si="11"/>
        <v>0</v>
      </c>
      <c r="L698" s="86">
        <v>0</v>
      </c>
      <c r="M698" s="86">
        <v>0</v>
      </c>
      <c r="N698" s="86">
        <v>0</v>
      </c>
      <c r="O698" s="87">
        <v>0</v>
      </c>
      <c r="P698" s="27"/>
    </row>
    <row r="699" spans="1:16" x14ac:dyDescent="0.35">
      <c r="A699" s="89" t="s">
        <v>60</v>
      </c>
      <c r="B699" s="100">
        <v>9003514101</v>
      </c>
      <c r="C699" s="89" t="s">
        <v>50</v>
      </c>
      <c r="D699" s="45">
        <v>6064.4879000000001</v>
      </c>
      <c r="E699" s="45">
        <v>4020</v>
      </c>
      <c r="F699" s="76">
        <f>Table323[[#This Row],[Single Family]]+Table323[[#This Row],[2-4 Units]]+Table323[[#This Row],[&gt;4 Units]]</f>
        <v>0</v>
      </c>
      <c r="G699" s="86">
        <v>0</v>
      </c>
      <c r="H699" s="86">
        <v>0</v>
      </c>
      <c r="I699" s="86">
        <v>0</v>
      </c>
      <c r="J699" s="87">
        <v>0</v>
      </c>
      <c r="K699" s="46">
        <f t="shared" si="11"/>
        <v>0</v>
      </c>
      <c r="L699" s="86">
        <v>0</v>
      </c>
      <c r="M699" s="86">
        <v>0</v>
      </c>
      <c r="N699" s="86">
        <v>0</v>
      </c>
      <c r="O699" s="87">
        <v>0</v>
      </c>
      <c r="P699" s="27"/>
    </row>
    <row r="700" spans="1:16" x14ac:dyDescent="0.35">
      <c r="A700" s="89" t="s">
        <v>60</v>
      </c>
      <c r="B700" s="100">
        <v>9013533102</v>
      </c>
      <c r="C700" s="89" t="s">
        <v>50</v>
      </c>
      <c r="D700" s="45">
        <v>97.318600000000004</v>
      </c>
      <c r="E700" s="45">
        <v>0</v>
      </c>
      <c r="F700" s="76">
        <f>Table323[[#This Row],[Single Family]]+Table323[[#This Row],[2-4 Units]]+Table323[[#This Row],[&gt;4 Units]]</f>
        <v>0</v>
      </c>
      <c r="G700" s="86">
        <v>0</v>
      </c>
      <c r="H700" s="86">
        <v>0</v>
      </c>
      <c r="I700" s="86">
        <v>0</v>
      </c>
      <c r="J700" s="87">
        <v>0</v>
      </c>
      <c r="K700" s="46">
        <f t="shared" si="11"/>
        <v>0</v>
      </c>
      <c r="L700" s="86">
        <v>0</v>
      </c>
      <c r="M700" s="86">
        <v>0</v>
      </c>
      <c r="N700" s="86">
        <v>0</v>
      </c>
      <c r="O700" s="87">
        <v>0</v>
      </c>
      <c r="P700" s="27"/>
    </row>
    <row r="701" spans="1:16" x14ac:dyDescent="0.35">
      <c r="A701" s="89" t="s">
        <v>60</v>
      </c>
      <c r="B701" s="100">
        <v>9013530600</v>
      </c>
      <c r="C701" s="89" t="s">
        <v>50</v>
      </c>
      <c r="D701" s="45">
        <v>38081.654870000006</v>
      </c>
      <c r="E701" s="45">
        <v>47724.91</v>
      </c>
      <c r="F701" s="76">
        <f>Table323[[#This Row],[Single Family]]+Table323[[#This Row],[2-4 Units]]+Table323[[#This Row],[&gt;4 Units]]</f>
        <v>0</v>
      </c>
      <c r="G701" s="86">
        <v>0</v>
      </c>
      <c r="H701" s="86">
        <v>0</v>
      </c>
      <c r="I701" s="86">
        <v>0</v>
      </c>
      <c r="J701" s="87">
        <v>0</v>
      </c>
      <c r="K701" s="46">
        <f t="shared" si="11"/>
        <v>0</v>
      </c>
      <c r="L701" s="86">
        <v>0</v>
      </c>
      <c r="M701" s="86">
        <v>0</v>
      </c>
      <c r="N701" s="86">
        <v>0</v>
      </c>
      <c r="O701" s="87">
        <v>0</v>
      </c>
      <c r="P701" s="27"/>
    </row>
    <row r="702" spans="1:16" x14ac:dyDescent="0.35">
      <c r="A702" s="89" t="s">
        <v>60</v>
      </c>
      <c r="B702" s="100">
        <v>9013530500</v>
      </c>
      <c r="C702" s="89" t="s">
        <v>50</v>
      </c>
      <c r="D702" s="45">
        <v>42150.156940000001</v>
      </c>
      <c r="E702" s="45">
        <v>89563.08</v>
      </c>
      <c r="F702" s="76">
        <f>Table323[[#This Row],[Single Family]]+Table323[[#This Row],[2-4 Units]]+Table323[[#This Row],[&gt;4 Units]]</f>
        <v>0</v>
      </c>
      <c r="G702" s="86">
        <v>0</v>
      </c>
      <c r="H702" s="86">
        <v>0</v>
      </c>
      <c r="I702" s="86">
        <v>0</v>
      </c>
      <c r="J702" s="87">
        <v>0</v>
      </c>
      <c r="K702" s="46">
        <f t="shared" si="11"/>
        <v>0</v>
      </c>
      <c r="L702" s="86">
        <v>0</v>
      </c>
      <c r="M702" s="86">
        <v>0</v>
      </c>
      <c r="N702" s="86">
        <v>0</v>
      </c>
      <c r="O702" s="87">
        <v>0</v>
      </c>
      <c r="P702" s="27"/>
    </row>
    <row r="703" spans="1:16" x14ac:dyDescent="0.35">
      <c r="A703" s="89" t="s">
        <v>61</v>
      </c>
      <c r="B703" s="100">
        <v>9011708100</v>
      </c>
      <c r="C703" s="89" t="s">
        <v>50</v>
      </c>
      <c r="D703" s="45">
        <v>57283.214079999998</v>
      </c>
      <c r="E703" s="45">
        <v>100940.91</v>
      </c>
      <c r="F703" s="76">
        <f>Table323[[#This Row],[Single Family]]+Table323[[#This Row],[2-4 Units]]+Table323[[#This Row],[&gt;4 Units]]</f>
        <v>26</v>
      </c>
      <c r="G703" s="86">
        <v>26</v>
      </c>
      <c r="H703" s="86">
        <v>0</v>
      </c>
      <c r="I703" s="86">
        <v>0</v>
      </c>
      <c r="J703" s="87">
        <v>27238.91</v>
      </c>
      <c r="K703" s="46">
        <f t="shared" si="11"/>
        <v>7</v>
      </c>
      <c r="L703" s="86">
        <v>7</v>
      </c>
      <c r="M703" s="86">
        <v>0</v>
      </c>
      <c r="N703" s="86">
        <v>0</v>
      </c>
      <c r="O703" s="87">
        <v>24634.78</v>
      </c>
      <c r="P703" s="27"/>
    </row>
    <row r="704" spans="1:16" x14ac:dyDescent="0.35">
      <c r="A704" s="89" t="s">
        <v>61</v>
      </c>
      <c r="B704" s="100">
        <v>9015908100</v>
      </c>
      <c r="C704" s="89" t="s">
        <v>50</v>
      </c>
      <c r="D704" s="45">
        <v>-1.1289</v>
      </c>
      <c r="E704" s="45">
        <v>0</v>
      </c>
      <c r="F704" s="76">
        <f>Table323[[#This Row],[Single Family]]+Table323[[#This Row],[2-4 Units]]+Table323[[#This Row],[&gt;4 Units]]</f>
        <v>0</v>
      </c>
      <c r="G704" s="86">
        <v>0</v>
      </c>
      <c r="H704" s="86">
        <v>0</v>
      </c>
      <c r="I704" s="86">
        <v>0</v>
      </c>
      <c r="J704" s="87">
        <v>0</v>
      </c>
      <c r="K704" s="46">
        <f t="shared" ref="K704:K766" si="12">L704+M704+N704</f>
        <v>0</v>
      </c>
      <c r="L704" s="86">
        <v>0</v>
      </c>
      <c r="M704" s="86">
        <v>0</v>
      </c>
      <c r="N704" s="86">
        <v>0</v>
      </c>
      <c r="O704" s="87">
        <v>0</v>
      </c>
      <c r="P704" s="27"/>
    </row>
    <row r="705" spans="1:16" x14ac:dyDescent="0.35">
      <c r="A705" s="89" t="s">
        <v>62</v>
      </c>
      <c r="B705" s="100">
        <v>9005263200</v>
      </c>
      <c r="C705" s="89" t="s">
        <v>50</v>
      </c>
      <c r="D705" s="45">
        <v>859.66264999999999</v>
      </c>
      <c r="E705" s="45">
        <v>7510</v>
      </c>
      <c r="F705" s="76">
        <f>Table323[[#This Row],[Single Family]]+Table323[[#This Row],[2-4 Units]]+Table323[[#This Row],[&gt;4 Units]]</f>
        <v>15</v>
      </c>
      <c r="G705" s="86">
        <v>15</v>
      </c>
      <c r="H705" s="86">
        <v>0</v>
      </c>
      <c r="I705" s="86">
        <v>0</v>
      </c>
      <c r="J705" s="87">
        <v>10456.1</v>
      </c>
      <c r="K705" s="46">
        <f t="shared" si="12"/>
        <v>2</v>
      </c>
      <c r="L705" s="86">
        <v>2</v>
      </c>
      <c r="M705" s="86">
        <v>0</v>
      </c>
      <c r="N705" s="86">
        <v>0</v>
      </c>
      <c r="O705" s="87">
        <v>10292.74</v>
      </c>
      <c r="P705" s="27"/>
    </row>
    <row r="706" spans="1:16" x14ac:dyDescent="0.35">
      <c r="A706" s="89" t="s">
        <v>62</v>
      </c>
      <c r="B706" s="100">
        <v>9005267100</v>
      </c>
      <c r="C706" s="89" t="s">
        <v>50</v>
      </c>
      <c r="D706" s="45">
        <v>852.38840000000005</v>
      </c>
      <c r="E706" s="45">
        <v>170</v>
      </c>
      <c r="F706" s="76">
        <f>Table323[[#This Row],[Single Family]]+Table323[[#This Row],[2-4 Units]]+Table323[[#This Row],[&gt;4 Units]]</f>
        <v>41</v>
      </c>
      <c r="G706" s="86">
        <v>41</v>
      </c>
      <c r="H706" s="86">
        <v>0</v>
      </c>
      <c r="I706" s="86">
        <v>0</v>
      </c>
      <c r="J706" s="87">
        <v>20456</v>
      </c>
      <c r="K706" s="46">
        <f t="shared" si="12"/>
        <v>0</v>
      </c>
      <c r="L706" s="86">
        <v>0</v>
      </c>
      <c r="M706" s="86">
        <v>0</v>
      </c>
      <c r="N706" s="86">
        <v>0</v>
      </c>
      <c r="O706" s="87">
        <v>0</v>
      </c>
      <c r="P706" s="27"/>
    </row>
    <row r="707" spans="1:16" x14ac:dyDescent="0.35">
      <c r="A707" s="89" t="s">
        <v>62</v>
      </c>
      <c r="B707" s="100">
        <v>9005265100</v>
      </c>
      <c r="C707" s="89" t="s">
        <v>50</v>
      </c>
      <c r="D707" s="45">
        <v>42886.593000000001</v>
      </c>
      <c r="E707" s="45">
        <v>70366.34</v>
      </c>
      <c r="F707" s="76">
        <f>Table323[[#This Row],[Single Family]]+Table323[[#This Row],[2-4 Units]]+Table323[[#This Row],[&gt;4 Units]]</f>
        <v>20</v>
      </c>
      <c r="G707" s="86">
        <v>20</v>
      </c>
      <c r="H707" s="86">
        <v>0</v>
      </c>
      <c r="I707" s="86">
        <v>0</v>
      </c>
      <c r="J707" s="87">
        <v>12085</v>
      </c>
      <c r="K707" s="46">
        <f t="shared" si="12"/>
        <v>0</v>
      </c>
      <c r="L707" s="86">
        <v>0</v>
      </c>
      <c r="M707" s="86">
        <v>0</v>
      </c>
      <c r="N707" s="86">
        <v>0</v>
      </c>
      <c r="O707" s="87">
        <v>0</v>
      </c>
      <c r="P707" s="27"/>
    </row>
    <row r="708" spans="1:16" x14ac:dyDescent="0.35">
      <c r="A708" s="89" t="s">
        <v>62</v>
      </c>
      <c r="B708" s="100">
        <v>9005266100</v>
      </c>
      <c r="C708" s="89" t="s">
        <v>50</v>
      </c>
      <c r="D708" s="45">
        <v>88.176100000000005</v>
      </c>
      <c r="E708" s="45">
        <v>0</v>
      </c>
      <c r="F708" s="76">
        <f>Table323[[#This Row],[Single Family]]+Table323[[#This Row],[2-4 Units]]+Table323[[#This Row],[&gt;4 Units]]</f>
        <v>35</v>
      </c>
      <c r="G708" s="86">
        <v>35</v>
      </c>
      <c r="H708" s="86">
        <v>0</v>
      </c>
      <c r="I708" s="86">
        <v>0</v>
      </c>
      <c r="J708" s="87">
        <v>25211</v>
      </c>
      <c r="K708" s="46">
        <f t="shared" si="12"/>
        <v>0</v>
      </c>
      <c r="L708" s="86">
        <v>0</v>
      </c>
      <c r="M708" s="86">
        <v>0</v>
      </c>
      <c r="N708" s="86">
        <v>0</v>
      </c>
      <c r="O708" s="87">
        <v>0</v>
      </c>
      <c r="P708" s="27"/>
    </row>
    <row r="709" spans="1:16" x14ac:dyDescent="0.35">
      <c r="A709" s="89" t="s">
        <v>63</v>
      </c>
      <c r="B709" s="100">
        <v>9005267100</v>
      </c>
      <c r="C709" s="89" t="s">
        <v>50</v>
      </c>
      <c r="D709" s="45">
        <v>147006.68035000001</v>
      </c>
      <c r="E709" s="45">
        <v>179669.05</v>
      </c>
      <c r="F709" s="76">
        <f>Table323[[#This Row],[Single Family]]+Table323[[#This Row],[2-4 Units]]+Table323[[#This Row],[&gt;4 Units]]</f>
        <v>34</v>
      </c>
      <c r="G709" s="86">
        <v>34</v>
      </c>
      <c r="H709" s="86">
        <v>0</v>
      </c>
      <c r="I709" s="86">
        <v>0</v>
      </c>
      <c r="J709" s="87">
        <v>70076.61</v>
      </c>
      <c r="K709" s="46">
        <f t="shared" si="12"/>
        <v>7</v>
      </c>
      <c r="L709" s="86">
        <v>7</v>
      </c>
      <c r="M709" s="86">
        <v>0</v>
      </c>
      <c r="N709" s="86">
        <v>0</v>
      </c>
      <c r="O709" s="87">
        <v>28145.93</v>
      </c>
      <c r="P709" s="27"/>
    </row>
    <row r="710" spans="1:16" x14ac:dyDescent="0.35">
      <c r="A710" s="89" t="s">
        <v>64</v>
      </c>
      <c r="B710" s="100">
        <v>9009345100</v>
      </c>
      <c r="C710" s="89" t="s">
        <v>50</v>
      </c>
      <c r="D710" s="45">
        <v>358.13690000000003</v>
      </c>
      <c r="E710" s="45">
        <v>376939.21</v>
      </c>
      <c r="F710" s="76">
        <f>Table323[[#This Row],[Single Family]]+Table323[[#This Row],[2-4 Units]]+Table323[[#This Row],[&gt;4 Units]]</f>
        <v>0</v>
      </c>
      <c r="G710" s="86">
        <v>0</v>
      </c>
      <c r="H710" s="86">
        <v>0</v>
      </c>
      <c r="I710" s="86">
        <v>0</v>
      </c>
      <c r="J710" s="87">
        <v>0</v>
      </c>
      <c r="K710" s="46">
        <f t="shared" si="12"/>
        <v>0</v>
      </c>
      <c r="L710" s="86">
        <v>0</v>
      </c>
      <c r="M710" s="86">
        <v>0</v>
      </c>
      <c r="N710" s="86">
        <v>0</v>
      </c>
      <c r="O710" s="87">
        <v>0</v>
      </c>
      <c r="P710" s="27"/>
    </row>
    <row r="711" spans="1:16" x14ac:dyDescent="0.35">
      <c r="A711" s="89" t="s">
        <v>64</v>
      </c>
      <c r="B711" s="100">
        <v>9009347100</v>
      </c>
      <c r="C711" s="89" t="s">
        <v>50</v>
      </c>
      <c r="D711" s="45">
        <v>550.48450000000003</v>
      </c>
      <c r="E711" s="45">
        <v>0</v>
      </c>
      <c r="F711" s="76">
        <f>Table323[[#This Row],[Single Family]]+Table323[[#This Row],[2-4 Units]]+Table323[[#This Row],[&gt;4 Units]]</f>
        <v>0</v>
      </c>
      <c r="G711" s="86">
        <v>0</v>
      </c>
      <c r="H711" s="86">
        <v>0</v>
      </c>
      <c r="I711" s="86">
        <v>0</v>
      </c>
      <c r="J711" s="87">
        <v>0</v>
      </c>
      <c r="K711" s="46">
        <f t="shared" si="12"/>
        <v>0</v>
      </c>
      <c r="L711" s="86">
        <v>0</v>
      </c>
      <c r="M711" s="86">
        <v>0</v>
      </c>
      <c r="N711" s="86">
        <v>0</v>
      </c>
      <c r="O711" s="87">
        <v>0</v>
      </c>
      <c r="P711" s="27"/>
    </row>
    <row r="712" spans="1:16" x14ac:dyDescent="0.35">
      <c r="A712" s="89" t="s">
        <v>64</v>
      </c>
      <c r="B712" s="100">
        <v>9009350100</v>
      </c>
      <c r="C712" s="89" t="s">
        <v>56</v>
      </c>
      <c r="D712" s="45">
        <v>36451.532279999999</v>
      </c>
      <c r="E712" s="45">
        <v>14345.37</v>
      </c>
      <c r="F712" s="76">
        <f>Table323[[#This Row],[Single Family]]+Table323[[#This Row],[2-4 Units]]+Table323[[#This Row],[&gt;4 Units]]</f>
        <v>0</v>
      </c>
      <c r="G712" s="86">
        <v>0</v>
      </c>
      <c r="H712" s="86">
        <v>0</v>
      </c>
      <c r="I712" s="86">
        <v>0</v>
      </c>
      <c r="J712" s="87">
        <v>0</v>
      </c>
      <c r="K712" s="46">
        <f t="shared" si="12"/>
        <v>1</v>
      </c>
      <c r="L712" s="86">
        <v>0</v>
      </c>
      <c r="M712" s="86">
        <v>1</v>
      </c>
      <c r="N712" s="86">
        <v>0</v>
      </c>
      <c r="O712" s="87">
        <v>14275.37</v>
      </c>
      <c r="P712" s="27"/>
    </row>
    <row r="713" spans="1:16" x14ac:dyDescent="0.35">
      <c r="A713" s="89" t="s">
        <v>64</v>
      </c>
      <c r="B713" s="100">
        <v>9009350200</v>
      </c>
      <c r="C713" s="89" t="s">
        <v>56</v>
      </c>
      <c r="D713" s="45">
        <v>41413.049899999998</v>
      </c>
      <c r="E713" s="45">
        <v>51439.26</v>
      </c>
      <c r="F713" s="76">
        <f>Table323[[#This Row],[Single Family]]+Table323[[#This Row],[2-4 Units]]+Table323[[#This Row],[&gt;4 Units]]</f>
        <v>9</v>
      </c>
      <c r="G713" s="86">
        <v>8</v>
      </c>
      <c r="H713" s="86">
        <v>1</v>
      </c>
      <c r="I713" s="86">
        <v>0</v>
      </c>
      <c r="J713" s="87">
        <v>7141.4</v>
      </c>
      <c r="K713" s="46">
        <f t="shared" si="12"/>
        <v>18</v>
      </c>
      <c r="L713" s="86">
        <v>3</v>
      </c>
      <c r="M713" s="86">
        <v>15</v>
      </c>
      <c r="N713" s="86">
        <v>0</v>
      </c>
      <c r="O713" s="87">
        <v>43270.36</v>
      </c>
      <c r="P713" s="27"/>
    </row>
    <row r="714" spans="1:16" x14ac:dyDescent="0.35">
      <c r="A714" s="89" t="s">
        <v>64</v>
      </c>
      <c r="B714" s="100">
        <v>9009350300</v>
      </c>
      <c r="C714" s="89" t="s">
        <v>56</v>
      </c>
      <c r="D714" s="45">
        <v>25787.960900000002</v>
      </c>
      <c r="E714" s="45">
        <v>24040.15</v>
      </c>
      <c r="F714" s="76">
        <f>Table323[[#This Row],[Single Family]]+Table323[[#This Row],[2-4 Units]]+Table323[[#This Row],[&gt;4 Units]]</f>
        <v>6</v>
      </c>
      <c r="G714" s="86">
        <v>5</v>
      </c>
      <c r="H714" s="86">
        <v>1</v>
      </c>
      <c r="I714" s="86">
        <v>0</v>
      </c>
      <c r="J714" s="87">
        <v>1519.46</v>
      </c>
      <c r="K714" s="46">
        <f t="shared" si="12"/>
        <v>5</v>
      </c>
      <c r="L714" s="86">
        <v>2</v>
      </c>
      <c r="M714" s="86">
        <v>3</v>
      </c>
      <c r="N714" s="86">
        <v>0</v>
      </c>
      <c r="O714" s="87">
        <v>20235.689999999999</v>
      </c>
      <c r="P714" s="27"/>
    </row>
    <row r="715" spans="1:16" x14ac:dyDescent="0.35">
      <c r="A715" s="89" t="s">
        <v>64</v>
      </c>
      <c r="B715" s="100">
        <v>9009350400</v>
      </c>
      <c r="C715" s="89" t="s">
        <v>56</v>
      </c>
      <c r="D715" s="45">
        <v>34992.539799999999</v>
      </c>
      <c r="E715" s="45">
        <v>13447.78</v>
      </c>
      <c r="F715" s="76">
        <f>Table323[[#This Row],[Single Family]]+Table323[[#This Row],[2-4 Units]]+Table323[[#This Row],[&gt;4 Units]]</f>
        <v>6</v>
      </c>
      <c r="G715" s="86">
        <v>4</v>
      </c>
      <c r="H715" s="86">
        <v>2</v>
      </c>
      <c r="I715" s="86">
        <v>0</v>
      </c>
      <c r="J715" s="87">
        <v>730.65</v>
      </c>
      <c r="K715" s="46">
        <f t="shared" si="12"/>
        <v>6</v>
      </c>
      <c r="L715" s="86">
        <v>2</v>
      </c>
      <c r="M715" s="86">
        <v>4</v>
      </c>
      <c r="N715" s="86">
        <v>0</v>
      </c>
      <c r="O715" s="87">
        <v>9851.81</v>
      </c>
      <c r="P715" s="27"/>
    </row>
    <row r="716" spans="1:16" x14ac:dyDescent="0.35">
      <c r="A716" s="89" t="s">
        <v>64</v>
      </c>
      <c r="B716" s="100">
        <v>9009350500</v>
      </c>
      <c r="C716" s="89" t="s">
        <v>56</v>
      </c>
      <c r="D716" s="45">
        <v>27301.052599999999</v>
      </c>
      <c r="E716" s="45">
        <v>92661.77</v>
      </c>
      <c r="F716" s="76">
        <f>Table323[[#This Row],[Single Family]]+Table323[[#This Row],[2-4 Units]]+Table323[[#This Row],[&gt;4 Units]]</f>
        <v>1</v>
      </c>
      <c r="G716" s="86">
        <v>1</v>
      </c>
      <c r="H716" s="86">
        <v>0</v>
      </c>
      <c r="I716" s="86">
        <v>0</v>
      </c>
      <c r="J716" s="87">
        <v>134.72999999999999</v>
      </c>
      <c r="K716" s="46">
        <f t="shared" si="12"/>
        <v>2</v>
      </c>
      <c r="L716" s="86">
        <v>0</v>
      </c>
      <c r="M716" s="86">
        <v>2</v>
      </c>
      <c r="N716" s="86">
        <v>0</v>
      </c>
      <c r="O716" s="87">
        <v>89567.039999999994</v>
      </c>
      <c r="P716" s="27"/>
    </row>
    <row r="717" spans="1:16" x14ac:dyDescent="0.35">
      <c r="A717" s="89" t="s">
        <v>64</v>
      </c>
      <c r="B717" s="100">
        <v>9009350800</v>
      </c>
      <c r="C717" s="89" t="s">
        <v>50</v>
      </c>
      <c r="D717" s="45">
        <v>64114.857900000003</v>
      </c>
      <c r="E717" s="45">
        <v>85088.639999999999</v>
      </c>
      <c r="F717" s="76">
        <f>Table323[[#This Row],[Single Family]]+Table323[[#This Row],[2-4 Units]]+Table323[[#This Row],[&gt;4 Units]]</f>
        <v>5</v>
      </c>
      <c r="G717" s="86">
        <v>5</v>
      </c>
      <c r="H717" s="86">
        <v>0</v>
      </c>
      <c r="I717" s="86">
        <v>0</v>
      </c>
      <c r="J717" s="87">
        <v>1465.37</v>
      </c>
      <c r="K717" s="46">
        <f t="shared" si="12"/>
        <v>19</v>
      </c>
      <c r="L717" s="86">
        <v>10</v>
      </c>
      <c r="M717" s="86">
        <v>9</v>
      </c>
      <c r="N717" s="86">
        <v>0</v>
      </c>
      <c r="O717" s="87">
        <v>78443.27</v>
      </c>
      <c r="P717" s="27"/>
    </row>
    <row r="718" spans="1:16" x14ac:dyDescent="0.35">
      <c r="A718" s="89" t="s">
        <v>64</v>
      </c>
      <c r="B718" s="100">
        <v>9009350900</v>
      </c>
      <c r="C718" s="89" t="s">
        <v>50</v>
      </c>
      <c r="D718" s="45">
        <v>23043.2552</v>
      </c>
      <c r="E718" s="45">
        <v>136361.42000000001</v>
      </c>
      <c r="F718" s="76">
        <f>Table323[[#This Row],[Single Family]]+Table323[[#This Row],[2-4 Units]]+Table323[[#This Row],[&gt;4 Units]]</f>
        <v>8</v>
      </c>
      <c r="G718" s="86">
        <v>8</v>
      </c>
      <c r="H718" s="86">
        <v>0</v>
      </c>
      <c r="I718" s="86">
        <v>0</v>
      </c>
      <c r="J718" s="87">
        <v>3359.17</v>
      </c>
      <c r="K718" s="46">
        <f t="shared" si="12"/>
        <v>25</v>
      </c>
      <c r="L718" s="86">
        <v>23</v>
      </c>
      <c r="M718" s="86">
        <v>2</v>
      </c>
      <c r="N718" s="86">
        <v>0</v>
      </c>
      <c r="O718" s="87">
        <v>132792.25</v>
      </c>
      <c r="P718" s="27"/>
    </row>
    <row r="719" spans="1:16" x14ac:dyDescent="0.35">
      <c r="A719" s="89" t="s">
        <v>64</v>
      </c>
      <c r="B719" s="100">
        <v>9009351000</v>
      </c>
      <c r="C719" s="89" t="s">
        <v>50</v>
      </c>
      <c r="D719" s="45">
        <v>48162.303629999995</v>
      </c>
      <c r="E719" s="45">
        <v>182681.41</v>
      </c>
      <c r="F719" s="76">
        <f>Table323[[#This Row],[Single Family]]+Table323[[#This Row],[2-4 Units]]+Table323[[#This Row],[&gt;4 Units]]</f>
        <v>19</v>
      </c>
      <c r="G719" s="86">
        <v>19</v>
      </c>
      <c r="H719" s="86">
        <v>0</v>
      </c>
      <c r="I719" s="86">
        <v>0</v>
      </c>
      <c r="J719" s="87">
        <v>11929.08</v>
      </c>
      <c r="K719" s="46">
        <f t="shared" si="12"/>
        <v>28</v>
      </c>
      <c r="L719" s="86">
        <v>20</v>
      </c>
      <c r="M719" s="86">
        <v>8</v>
      </c>
      <c r="N719" s="86">
        <v>0</v>
      </c>
      <c r="O719" s="87">
        <v>165843.25</v>
      </c>
      <c r="P719" s="27"/>
    </row>
    <row r="720" spans="1:16" x14ac:dyDescent="0.35">
      <c r="A720" s="89" t="s">
        <v>64</v>
      </c>
      <c r="B720" s="100">
        <v>9009351100</v>
      </c>
      <c r="C720" s="89" t="s">
        <v>50</v>
      </c>
      <c r="D720" s="45">
        <v>61302.862340000007</v>
      </c>
      <c r="E720" s="45">
        <v>147123.85</v>
      </c>
      <c r="F720" s="76">
        <f>Table323[[#This Row],[Single Family]]+Table323[[#This Row],[2-4 Units]]+Table323[[#This Row],[&gt;4 Units]]</f>
        <v>10</v>
      </c>
      <c r="G720" s="86">
        <v>10</v>
      </c>
      <c r="H720" s="86">
        <v>0</v>
      </c>
      <c r="I720" s="86">
        <v>0</v>
      </c>
      <c r="J720" s="87">
        <v>18508.68</v>
      </c>
      <c r="K720" s="46">
        <f t="shared" si="12"/>
        <v>18</v>
      </c>
      <c r="L720" s="86">
        <v>13</v>
      </c>
      <c r="M720" s="86">
        <v>5</v>
      </c>
      <c r="N720" s="86">
        <v>0</v>
      </c>
      <c r="O720" s="87">
        <v>125740.17</v>
      </c>
      <c r="P720" s="27"/>
    </row>
    <row r="721" spans="1:16" x14ac:dyDescent="0.35">
      <c r="A721" s="89" t="s">
        <v>64</v>
      </c>
      <c r="B721" s="100">
        <v>9009351200</v>
      </c>
      <c r="C721" s="89" t="s">
        <v>56</v>
      </c>
      <c r="D721" s="45">
        <v>46369.831969999999</v>
      </c>
      <c r="E721" s="45">
        <v>67686.570000000007</v>
      </c>
      <c r="F721" s="76">
        <f>Table323[[#This Row],[Single Family]]+Table323[[#This Row],[2-4 Units]]+Table323[[#This Row],[&gt;4 Units]]</f>
        <v>6</v>
      </c>
      <c r="G721" s="86">
        <v>6</v>
      </c>
      <c r="H721" s="86">
        <v>0</v>
      </c>
      <c r="I721" s="86">
        <v>0</v>
      </c>
      <c r="J721" s="87">
        <v>4513.25</v>
      </c>
      <c r="K721" s="46">
        <f t="shared" si="12"/>
        <v>8</v>
      </c>
      <c r="L721" s="86">
        <v>4</v>
      </c>
      <c r="M721" s="86">
        <v>4</v>
      </c>
      <c r="N721" s="86">
        <v>0</v>
      </c>
      <c r="O721" s="87">
        <v>58718.11</v>
      </c>
      <c r="P721" s="27"/>
    </row>
    <row r="722" spans="1:16" x14ac:dyDescent="0.35">
      <c r="A722" s="89" t="s">
        <v>64</v>
      </c>
      <c r="B722" s="100">
        <v>9009351300</v>
      </c>
      <c r="C722" s="89" t="s">
        <v>50</v>
      </c>
      <c r="D722" s="45">
        <v>55394.060879999997</v>
      </c>
      <c r="E722" s="45">
        <v>226934.57</v>
      </c>
      <c r="F722" s="76">
        <f>Table323[[#This Row],[Single Family]]+Table323[[#This Row],[2-4 Units]]+Table323[[#This Row],[&gt;4 Units]]</f>
        <v>16</v>
      </c>
      <c r="G722" s="86">
        <v>16</v>
      </c>
      <c r="H722" s="86">
        <v>0</v>
      </c>
      <c r="I722" s="86">
        <v>0</v>
      </c>
      <c r="J722" s="87">
        <v>9515.92</v>
      </c>
      <c r="K722" s="46">
        <f t="shared" si="12"/>
        <v>18</v>
      </c>
      <c r="L722" s="86">
        <v>18</v>
      </c>
      <c r="M722" s="86">
        <v>0</v>
      </c>
      <c r="N722" s="86">
        <v>0</v>
      </c>
      <c r="O722" s="87">
        <v>214112.27</v>
      </c>
      <c r="P722" s="27"/>
    </row>
    <row r="723" spans="1:16" x14ac:dyDescent="0.35">
      <c r="A723" s="89" t="s">
        <v>64</v>
      </c>
      <c r="B723" s="100">
        <v>9009351400</v>
      </c>
      <c r="C723" s="89" t="s">
        <v>50</v>
      </c>
      <c r="D723" s="45">
        <v>43555.324739999996</v>
      </c>
      <c r="E723" s="45">
        <v>57627.33</v>
      </c>
      <c r="F723" s="76">
        <f>Table323[[#This Row],[Single Family]]+Table323[[#This Row],[2-4 Units]]+Table323[[#This Row],[&gt;4 Units]]</f>
        <v>16</v>
      </c>
      <c r="G723" s="86">
        <v>16</v>
      </c>
      <c r="H723" s="86">
        <v>0</v>
      </c>
      <c r="I723" s="86">
        <v>0</v>
      </c>
      <c r="J723" s="87">
        <v>14251.93</v>
      </c>
      <c r="K723" s="46">
        <f t="shared" si="12"/>
        <v>13</v>
      </c>
      <c r="L723" s="86">
        <v>7</v>
      </c>
      <c r="M723" s="86">
        <v>6</v>
      </c>
      <c r="N723" s="86">
        <v>0</v>
      </c>
      <c r="O723" s="87">
        <v>42225.4</v>
      </c>
      <c r="P723" s="27"/>
    </row>
    <row r="724" spans="1:16" x14ac:dyDescent="0.35">
      <c r="A724" s="89" t="s">
        <v>64</v>
      </c>
      <c r="B724" s="100">
        <v>9009351500</v>
      </c>
      <c r="C724" s="89" t="s">
        <v>50</v>
      </c>
      <c r="D724" s="45">
        <v>55784.789600000004</v>
      </c>
      <c r="E724" s="45">
        <v>65258.25</v>
      </c>
      <c r="F724" s="76">
        <f>Table323[[#This Row],[Single Family]]+Table323[[#This Row],[2-4 Units]]+Table323[[#This Row],[&gt;4 Units]]</f>
        <v>316</v>
      </c>
      <c r="G724" s="86">
        <v>127</v>
      </c>
      <c r="H724" s="86">
        <v>3</v>
      </c>
      <c r="I724" s="86">
        <v>186</v>
      </c>
      <c r="J724" s="87">
        <v>124927.22</v>
      </c>
      <c r="K724" s="46">
        <f t="shared" si="12"/>
        <v>375</v>
      </c>
      <c r="L724" s="86">
        <v>120</v>
      </c>
      <c r="M724" s="86">
        <v>62</v>
      </c>
      <c r="N724" s="86">
        <v>193</v>
      </c>
      <c r="O724" s="87">
        <v>1243709.32</v>
      </c>
      <c r="P724" s="27"/>
    </row>
    <row r="725" spans="1:16" x14ac:dyDescent="0.35">
      <c r="A725" s="89" t="s">
        <v>64</v>
      </c>
      <c r="B725" s="100">
        <v>9009351601</v>
      </c>
      <c r="C725" s="89" t="s">
        <v>50</v>
      </c>
      <c r="D725" s="45">
        <v>42929.337500000001</v>
      </c>
      <c r="E725" s="45">
        <v>111840.7</v>
      </c>
      <c r="F725" s="76">
        <f>Table323[[#This Row],[Single Family]]+Table323[[#This Row],[2-4 Units]]+Table323[[#This Row],[&gt;4 Units]]</f>
        <v>11</v>
      </c>
      <c r="G725" s="86">
        <v>11</v>
      </c>
      <c r="H725" s="86">
        <v>0</v>
      </c>
      <c r="I725" s="86">
        <v>0</v>
      </c>
      <c r="J725" s="87">
        <v>3659.56</v>
      </c>
      <c r="K725" s="46">
        <f t="shared" si="12"/>
        <v>14</v>
      </c>
      <c r="L725" s="86">
        <v>11</v>
      </c>
      <c r="M725" s="86">
        <v>3</v>
      </c>
      <c r="N725" s="86">
        <v>0</v>
      </c>
      <c r="O725" s="87">
        <v>107326.14</v>
      </c>
      <c r="P725" s="27"/>
    </row>
    <row r="726" spans="1:16" x14ac:dyDescent="0.35">
      <c r="A726" s="89" t="s">
        <v>64</v>
      </c>
      <c r="B726" s="100">
        <v>9009351602</v>
      </c>
      <c r="C726" s="89" t="s">
        <v>50</v>
      </c>
      <c r="D726" s="45">
        <v>97071.066149999999</v>
      </c>
      <c r="E726" s="45">
        <v>220447.79</v>
      </c>
      <c r="F726" s="76">
        <f>Table323[[#This Row],[Single Family]]+Table323[[#This Row],[2-4 Units]]+Table323[[#This Row],[&gt;4 Units]]</f>
        <v>41</v>
      </c>
      <c r="G726" s="86">
        <v>39</v>
      </c>
      <c r="H726" s="86">
        <v>2</v>
      </c>
      <c r="I726" s="86">
        <v>0</v>
      </c>
      <c r="J726" s="87">
        <v>44991.41</v>
      </c>
      <c r="K726" s="46">
        <f t="shared" si="12"/>
        <v>32</v>
      </c>
      <c r="L726" s="86">
        <v>25</v>
      </c>
      <c r="M726" s="86">
        <v>7</v>
      </c>
      <c r="N726" s="86">
        <v>0</v>
      </c>
      <c r="O726" s="87">
        <v>164961.38</v>
      </c>
      <c r="P726" s="27"/>
    </row>
    <row r="727" spans="1:16" x14ac:dyDescent="0.35">
      <c r="A727" s="89" t="s">
        <v>64</v>
      </c>
      <c r="B727" s="100">
        <v>9009351700</v>
      </c>
      <c r="C727" s="89" t="s">
        <v>56</v>
      </c>
      <c r="D727" s="45">
        <v>33742.726129999995</v>
      </c>
      <c r="E727" s="45">
        <v>15818.99</v>
      </c>
      <c r="F727" s="76">
        <f>Table323[[#This Row],[Single Family]]+Table323[[#This Row],[2-4 Units]]+Table323[[#This Row],[&gt;4 Units]]</f>
        <v>1</v>
      </c>
      <c r="G727" s="86">
        <v>1</v>
      </c>
      <c r="H727" s="86">
        <v>0</v>
      </c>
      <c r="I727" s="86">
        <v>0</v>
      </c>
      <c r="J727" s="87">
        <v>63.05</v>
      </c>
      <c r="K727" s="46">
        <f t="shared" si="12"/>
        <v>10</v>
      </c>
      <c r="L727" s="86">
        <v>1</v>
      </c>
      <c r="M727" s="86">
        <v>3</v>
      </c>
      <c r="N727" s="86">
        <v>6</v>
      </c>
      <c r="O727" s="87">
        <v>13685.94</v>
      </c>
      <c r="P727" s="27"/>
    </row>
    <row r="728" spans="1:16" x14ac:dyDescent="0.35">
      <c r="A728" s="89" t="s">
        <v>64</v>
      </c>
      <c r="B728" s="100">
        <v>9009351800</v>
      </c>
      <c r="C728" s="89" t="s">
        <v>50</v>
      </c>
      <c r="D728" s="45">
        <v>59979.082929999997</v>
      </c>
      <c r="E728" s="45">
        <v>179973.86</v>
      </c>
      <c r="F728" s="76">
        <f>Table323[[#This Row],[Single Family]]+Table323[[#This Row],[2-4 Units]]+Table323[[#This Row],[&gt;4 Units]]</f>
        <v>31</v>
      </c>
      <c r="G728" s="86">
        <v>27</v>
      </c>
      <c r="H728" s="86">
        <v>4</v>
      </c>
      <c r="I728" s="86">
        <v>0</v>
      </c>
      <c r="J728" s="87">
        <v>37774.49</v>
      </c>
      <c r="K728" s="46">
        <f t="shared" si="12"/>
        <v>17</v>
      </c>
      <c r="L728" s="86">
        <v>11</v>
      </c>
      <c r="M728" s="86">
        <v>6</v>
      </c>
      <c r="N728" s="86">
        <v>0</v>
      </c>
      <c r="O728" s="87">
        <v>138507.64000000001</v>
      </c>
      <c r="P728" s="27"/>
    </row>
    <row r="729" spans="1:16" x14ac:dyDescent="0.35">
      <c r="A729" s="89" t="s">
        <v>64</v>
      </c>
      <c r="B729" s="100">
        <v>9009351900</v>
      </c>
      <c r="C729" s="89" t="s">
        <v>50</v>
      </c>
      <c r="D729" s="45">
        <v>31200.572650000002</v>
      </c>
      <c r="E729" s="45">
        <v>26092.92</v>
      </c>
      <c r="F729" s="76">
        <f>Table323[[#This Row],[Single Family]]+Table323[[#This Row],[2-4 Units]]+Table323[[#This Row],[&gt;4 Units]]</f>
        <v>12</v>
      </c>
      <c r="G729" s="86">
        <v>12</v>
      </c>
      <c r="H729" s="86">
        <v>0</v>
      </c>
      <c r="I729" s="86">
        <v>0</v>
      </c>
      <c r="J729" s="87">
        <v>17197.96</v>
      </c>
      <c r="K729" s="46">
        <f t="shared" si="12"/>
        <v>4</v>
      </c>
      <c r="L729" s="86">
        <v>3</v>
      </c>
      <c r="M729" s="86">
        <v>1</v>
      </c>
      <c r="N729" s="86">
        <v>0</v>
      </c>
      <c r="O729" s="87">
        <v>7759.96</v>
      </c>
      <c r="P729" s="27"/>
    </row>
    <row r="730" spans="1:16" x14ac:dyDescent="0.35">
      <c r="A730" s="89" t="s">
        <v>64</v>
      </c>
      <c r="B730" s="100">
        <v>9009352000</v>
      </c>
      <c r="C730" s="89" t="s">
        <v>50</v>
      </c>
      <c r="D730" s="45">
        <v>61883.282299999999</v>
      </c>
      <c r="E730" s="45">
        <v>214002.38</v>
      </c>
      <c r="F730" s="76">
        <f>Table323[[#This Row],[Single Family]]+Table323[[#This Row],[2-4 Units]]+Table323[[#This Row],[&gt;4 Units]]</f>
        <v>31</v>
      </c>
      <c r="G730" s="86">
        <v>30</v>
      </c>
      <c r="H730" s="86">
        <v>1</v>
      </c>
      <c r="I730" s="86">
        <v>0</v>
      </c>
      <c r="J730" s="87">
        <v>41375.800000000003</v>
      </c>
      <c r="K730" s="46">
        <f t="shared" si="12"/>
        <v>15</v>
      </c>
      <c r="L730" s="86">
        <v>15</v>
      </c>
      <c r="M730" s="86">
        <v>0</v>
      </c>
      <c r="N730" s="86">
        <v>0</v>
      </c>
      <c r="O730" s="87">
        <v>163556.28</v>
      </c>
      <c r="P730" s="27"/>
    </row>
    <row r="731" spans="1:16" x14ac:dyDescent="0.35">
      <c r="A731" s="89" t="s">
        <v>64</v>
      </c>
      <c r="B731" s="100">
        <v>9009352100</v>
      </c>
      <c r="C731" s="89" t="s">
        <v>56</v>
      </c>
      <c r="D731" s="45">
        <v>50642.865809999996</v>
      </c>
      <c r="E731" s="45">
        <v>106924.52</v>
      </c>
      <c r="F731" s="76">
        <f>Table323[[#This Row],[Single Family]]+Table323[[#This Row],[2-4 Units]]+Table323[[#This Row],[&gt;4 Units]]</f>
        <v>22</v>
      </c>
      <c r="G731" s="86">
        <v>22</v>
      </c>
      <c r="H731" s="86">
        <v>0</v>
      </c>
      <c r="I731" s="86">
        <v>0</v>
      </c>
      <c r="J731" s="87">
        <v>17113.900000000001</v>
      </c>
      <c r="K731" s="46">
        <f t="shared" si="12"/>
        <v>17</v>
      </c>
      <c r="L731" s="86">
        <v>11</v>
      </c>
      <c r="M731" s="86">
        <v>6</v>
      </c>
      <c r="N731" s="86">
        <v>0</v>
      </c>
      <c r="O731" s="87">
        <v>86635.62</v>
      </c>
      <c r="P731" s="27"/>
    </row>
    <row r="732" spans="1:16" x14ac:dyDescent="0.35">
      <c r="A732" s="89" t="s">
        <v>64</v>
      </c>
      <c r="B732" s="100">
        <v>9009352200</v>
      </c>
      <c r="C732" s="89" t="s">
        <v>50</v>
      </c>
      <c r="D732" s="45">
        <v>24612.43521</v>
      </c>
      <c r="E732" s="45">
        <v>10937.77</v>
      </c>
      <c r="F732" s="76">
        <f>Table323[[#This Row],[Single Family]]+Table323[[#This Row],[2-4 Units]]+Table323[[#This Row],[&gt;4 Units]]</f>
        <v>0</v>
      </c>
      <c r="G732" s="86">
        <v>0</v>
      </c>
      <c r="H732" s="86">
        <v>0</v>
      </c>
      <c r="I732" s="86">
        <v>0</v>
      </c>
      <c r="J732" s="87">
        <v>0</v>
      </c>
      <c r="K732" s="46">
        <f t="shared" si="12"/>
        <v>2</v>
      </c>
      <c r="L732" s="86">
        <v>1</v>
      </c>
      <c r="M732" s="86">
        <v>1</v>
      </c>
      <c r="N732" s="86">
        <v>0</v>
      </c>
      <c r="O732" s="87">
        <v>10832.77</v>
      </c>
      <c r="P732" s="27"/>
    </row>
    <row r="733" spans="1:16" x14ac:dyDescent="0.35">
      <c r="A733" s="89" t="s">
        <v>64</v>
      </c>
      <c r="B733" s="100">
        <v>9009352300</v>
      </c>
      <c r="C733" s="89" t="s">
        <v>50</v>
      </c>
      <c r="D733" s="45">
        <v>32504.612209999999</v>
      </c>
      <c r="E733" s="45">
        <v>38768.28</v>
      </c>
      <c r="F733" s="76">
        <f>Table323[[#This Row],[Single Family]]+Table323[[#This Row],[2-4 Units]]+Table323[[#This Row],[&gt;4 Units]]</f>
        <v>3</v>
      </c>
      <c r="G733" s="86">
        <v>3</v>
      </c>
      <c r="H733" s="86">
        <v>0</v>
      </c>
      <c r="I733" s="86">
        <v>0</v>
      </c>
      <c r="J733" s="87">
        <v>761.11</v>
      </c>
      <c r="K733" s="46">
        <f t="shared" si="12"/>
        <v>5</v>
      </c>
      <c r="L733" s="86">
        <v>3</v>
      </c>
      <c r="M733" s="86">
        <v>2</v>
      </c>
      <c r="N733" s="86">
        <v>0</v>
      </c>
      <c r="O733" s="87">
        <v>36437.67</v>
      </c>
      <c r="P733" s="27"/>
    </row>
    <row r="734" spans="1:16" x14ac:dyDescent="0.35">
      <c r="A734" s="89" t="s">
        <v>64</v>
      </c>
      <c r="B734" s="100">
        <v>9009352400</v>
      </c>
      <c r="C734" s="89" t="s">
        <v>50</v>
      </c>
      <c r="D734" s="45">
        <v>47615.131099999999</v>
      </c>
      <c r="E734" s="45">
        <v>189385.36</v>
      </c>
      <c r="F734" s="76">
        <f>Table323[[#This Row],[Single Family]]+Table323[[#This Row],[2-4 Units]]+Table323[[#This Row],[&gt;4 Units]]</f>
        <v>22</v>
      </c>
      <c r="G734" s="86">
        <v>22</v>
      </c>
      <c r="H734" s="86">
        <v>0</v>
      </c>
      <c r="I734" s="86">
        <v>0</v>
      </c>
      <c r="J734" s="87">
        <v>26193.68</v>
      </c>
      <c r="K734" s="46">
        <f t="shared" si="12"/>
        <v>9</v>
      </c>
      <c r="L734" s="86">
        <v>9</v>
      </c>
      <c r="M734" s="86">
        <v>0</v>
      </c>
      <c r="N734" s="86">
        <v>0</v>
      </c>
      <c r="O734" s="87">
        <v>157889.99</v>
      </c>
      <c r="P734" s="27"/>
    </row>
    <row r="735" spans="1:16" x14ac:dyDescent="0.35">
      <c r="A735" s="89" t="s">
        <v>64</v>
      </c>
      <c r="B735" s="100">
        <v>9009352500</v>
      </c>
      <c r="C735" s="89" t="s">
        <v>50</v>
      </c>
      <c r="D735" s="45">
        <v>48995.636409999999</v>
      </c>
      <c r="E735" s="45">
        <v>144059.76999999999</v>
      </c>
      <c r="F735" s="76">
        <f>Table323[[#This Row],[Single Family]]+Table323[[#This Row],[2-4 Units]]+Table323[[#This Row],[&gt;4 Units]]</f>
        <v>16</v>
      </c>
      <c r="G735" s="86">
        <v>15</v>
      </c>
      <c r="H735" s="86">
        <v>1</v>
      </c>
      <c r="I735" s="86">
        <v>0</v>
      </c>
      <c r="J735" s="87">
        <v>27799.91</v>
      </c>
      <c r="K735" s="46">
        <f t="shared" si="12"/>
        <v>17</v>
      </c>
      <c r="L735" s="86">
        <v>11</v>
      </c>
      <c r="M735" s="86">
        <v>6</v>
      </c>
      <c r="N735" s="86">
        <v>0</v>
      </c>
      <c r="O735" s="87">
        <v>121825.94</v>
      </c>
      <c r="P735" s="27"/>
    </row>
    <row r="736" spans="1:16" x14ac:dyDescent="0.35">
      <c r="A736" s="89" t="s">
        <v>64</v>
      </c>
      <c r="B736" s="100">
        <v>9009352600</v>
      </c>
      <c r="C736" s="89" t="s">
        <v>50</v>
      </c>
      <c r="D736" s="45">
        <v>76173.046900000001</v>
      </c>
      <c r="E736" s="45">
        <v>161574.79</v>
      </c>
      <c r="F736" s="76">
        <f>Table323[[#This Row],[Single Family]]+Table323[[#This Row],[2-4 Units]]+Table323[[#This Row],[&gt;4 Units]]</f>
        <v>30</v>
      </c>
      <c r="G736" s="86">
        <v>30</v>
      </c>
      <c r="H736" s="86">
        <v>0</v>
      </c>
      <c r="I736" s="86">
        <v>0</v>
      </c>
      <c r="J736" s="87">
        <v>37573.83</v>
      </c>
      <c r="K736" s="46">
        <f t="shared" si="12"/>
        <v>19</v>
      </c>
      <c r="L736" s="86">
        <v>14</v>
      </c>
      <c r="M736" s="86">
        <v>5</v>
      </c>
      <c r="N736" s="86">
        <v>0</v>
      </c>
      <c r="O736" s="87">
        <v>119565.06</v>
      </c>
      <c r="P736" s="27"/>
    </row>
    <row r="737" spans="1:16" x14ac:dyDescent="0.35">
      <c r="A737" s="89" t="s">
        <v>64</v>
      </c>
      <c r="B737" s="100">
        <v>9009352701</v>
      </c>
      <c r="C737" s="89" t="s">
        <v>50</v>
      </c>
      <c r="D737" s="45">
        <v>31602.62111</v>
      </c>
      <c r="E737" s="45">
        <v>38343.81</v>
      </c>
      <c r="F737" s="76">
        <f>Table323[[#This Row],[Single Family]]+Table323[[#This Row],[2-4 Units]]+Table323[[#This Row],[&gt;4 Units]]</f>
        <v>7</v>
      </c>
      <c r="G737" s="86">
        <v>7</v>
      </c>
      <c r="H737" s="86">
        <v>0</v>
      </c>
      <c r="I737" s="86">
        <v>0</v>
      </c>
      <c r="J737" s="87">
        <v>7105.52</v>
      </c>
      <c r="K737" s="46">
        <f t="shared" si="12"/>
        <v>8</v>
      </c>
      <c r="L737" s="86">
        <v>6</v>
      </c>
      <c r="M737" s="86">
        <v>2</v>
      </c>
      <c r="N737" s="86">
        <v>0</v>
      </c>
      <c r="O737" s="87">
        <v>29107.39</v>
      </c>
      <c r="P737" s="27"/>
    </row>
    <row r="738" spans="1:16" x14ac:dyDescent="0.35">
      <c r="A738" s="89" t="s">
        <v>64</v>
      </c>
      <c r="B738" s="100">
        <v>9009352702</v>
      </c>
      <c r="C738" s="89" t="s">
        <v>50</v>
      </c>
      <c r="D738" s="45">
        <v>537828.81497000006</v>
      </c>
      <c r="E738" s="45">
        <v>1303873.24</v>
      </c>
      <c r="F738" s="76">
        <f>Table323[[#This Row],[Single Family]]+Table323[[#This Row],[2-4 Units]]+Table323[[#This Row],[&gt;4 Units]]</f>
        <v>23</v>
      </c>
      <c r="G738" s="86">
        <v>23</v>
      </c>
      <c r="H738" s="86">
        <v>0</v>
      </c>
      <c r="I738" s="86">
        <v>0</v>
      </c>
      <c r="J738" s="87">
        <v>13079.22</v>
      </c>
      <c r="K738" s="46">
        <f t="shared" si="12"/>
        <v>33</v>
      </c>
      <c r="L738" s="86">
        <v>25</v>
      </c>
      <c r="M738" s="86">
        <v>8</v>
      </c>
      <c r="N738" s="86">
        <v>0</v>
      </c>
      <c r="O738" s="87">
        <v>248915.21</v>
      </c>
      <c r="P738" s="27"/>
    </row>
    <row r="739" spans="1:16" x14ac:dyDescent="0.35">
      <c r="A739" s="89" t="s">
        <v>64</v>
      </c>
      <c r="B739" s="100">
        <v>9009352800</v>
      </c>
      <c r="C739" s="89" t="s">
        <v>50</v>
      </c>
      <c r="D739" s="45">
        <v>71696.98702</v>
      </c>
      <c r="E739" s="45">
        <v>175469.52</v>
      </c>
      <c r="F739" s="76">
        <f>Table323[[#This Row],[Single Family]]+Table323[[#This Row],[2-4 Units]]+Table323[[#This Row],[&gt;4 Units]]</f>
        <v>26</v>
      </c>
      <c r="G739" s="86">
        <v>26</v>
      </c>
      <c r="H739" s="86">
        <v>0</v>
      </c>
      <c r="I739" s="86">
        <v>0</v>
      </c>
      <c r="J739" s="87">
        <v>34221.18</v>
      </c>
      <c r="K739" s="46">
        <f t="shared" si="12"/>
        <v>50</v>
      </c>
      <c r="L739" s="86">
        <v>14</v>
      </c>
      <c r="M739" s="86">
        <v>5</v>
      </c>
      <c r="N739" s="86">
        <v>31</v>
      </c>
      <c r="O739" s="87">
        <v>134139.51999999999</v>
      </c>
      <c r="P739" s="27"/>
    </row>
    <row r="740" spans="1:16" x14ac:dyDescent="0.35">
      <c r="A740" s="89" t="s">
        <v>64</v>
      </c>
      <c r="B740" s="100">
        <v>9009361100</v>
      </c>
      <c r="C740" s="89" t="s">
        <v>50</v>
      </c>
      <c r="D740" s="45">
        <v>360.54840000000002</v>
      </c>
      <c r="E740" s="45">
        <v>0</v>
      </c>
      <c r="F740" s="76">
        <f>Table323[[#This Row],[Single Family]]+Table323[[#This Row],[2-4 Units]]+Table323[[#This Row],[&gt;4 Units]]</f>
        <v>0</v>
      </c>
      <c r="G740" s="86">
        <v>0</v>
      </c>
      <c r="H740" s="86">
        <v>0</v>
      </c>
      <c r="I740" s="86">
        <v>0</v>
      </c>
      <c r="J740" s="87">
        <v>0</v>
      </c>
      <c r="K740" s="46">
        <f t="shared" si="12"/>
        <v>0</v>
      </c>
      <c r="L740" s="86">
        <v>0</v>
      </c>
      <c r="M740" s="86">
        <v>0</v>
      </c>
      <c r="N740" s="86">
        <v>0</v>
      </c>
      <c r="O740" s="87">
        <v>0</v>
      </c>
      <c r="P740" s="27"/>
    </row>
    <row r="741" spans="1:16" x14ac:dyDescent="0.35">
      <c r="A741" s="89" t="s">
        <v>65</v>
      </c>
      <c r="B741" s="100">
        <v>9011690300</v>
      </c>
      <c r="C741" s="89" t="s">
        <v>50</v>
      </c>
      <c r="D741" s="45">
        <v>52.830399999999997</v>
      </c>
      <c r="E741" s="45">
        <v>84206.16</v>
      </c>
      <c r="F741" s="76">
        <f>Table323[[#This Row],[Single Family]]+Table323[[#This Row],[2-4 Units]]+Table323[[#This Row],[&gt;4 Units]]</f>
        <v>0</v>
      </c>
      <c r="G741" s="86">
        <v>0</v>
      </c>
      <c r="H741" s="86">
        <v>0</v>
      </c>
      <c r="I741" s="86">
        <v>0</v>
      </c>
      <c r="J741" s="87">
        <v>0</v>
      </c>
      <c r="K741" s="46">
        <f t="shared" si="12"/>
        <v>0</v>
      </c>
      <c r="L741" s="86">
        <v>0</v>
      </c>
      <c r="M741" s="86">
        <v>0</v>
      </c>
      <c r="N741" s="86">
        <v>0</v>
      </c>
      <c r="O741" s="87">
        <v>0</v>
      </c>
      <c r="P741" s="27"/>
    </row>
    <row r="742" spans="1:16" x14ac:dyDescent="0.35">
      <c r="A742" s="89" t="s">
        <v>65</v>
      </c>
      <c r="B742" s="100">
        <v>9011693300</v>
      </c>
      <c r="C742" s="89" t="s">
        <v>50</v>
      </c>
      <c r="D742" s="45">
        <v>93829.754690000002</v>
      </c>
      <c r="E742" s="45">
        <v>119923.83</v>
      </c>
      <c r="F742" s="76">
        <f>Table323[[#This Row],[Single Family]]+Table323[[#This Row],[2-4 Units]]+Table323[[#This Row],[&gt;4 Units]]</f>
        <v>104</v>
      </c>
      <c r="G742" s="86">
        <v>100</v>
      </c>
      <c r="H742" s="86">
        <v>4</v>
      </c>
      <c r="I742" s="86">
        <v>0</v>
      </c>
      <c r="J742" s="87">
        <v>176515.59</v>
      </c>
      <c r="K742" s="46">
        <f t="shared" si="12"/>
        <v>16</v>
      </c>
      <c r="L742" s="86">
        <v>16</v>
      </c>
      <c r="M742" s="86">
        <v>0</v>
      </c>
      <c r="N742" s="86">
        <v>0</v>
      </c>
      <c r="O742" s="87">
        <v>46965.26</v>
      </c>
      <c r="P742" s="27"/>
    </row>
    <row r="743" spans="1:16" x14ac:dyDescent="0.35">
      <c r="A743" s="89" t="s">
        <v>65</v>
      </c>
      <c r="B743" s="100">
        <v>9011693400</v>
      </c>
      <c r="C743" s="89" t="s">
        <v>50</v>
      </c>
      <c r="D743" s="45">
        <v>59213.637849999999</v>
      </c>
      <c r="E743" s="45">
        <v>93716.89</v>
      </c>
      <c r="F743" s="76">
        <f>Table323[[#This Row],[Single Family]]+Table323[[#This Row],[2-4 Units]]+Table323[[#This Row],[&gt;4 Units]]</f>
        <v>29</v>
      </c>
      <c r="G743" s="86">
        <v>29</v>
      </c>
      <c r="H743" s="86">
        <v>0</v>
      </c>
      <c r="I743" s="86">
        <v>0</v>
      </c>
      <c r="J743" s="87">
        <v>48183.16</v>
      </c>
      <c r="K743" s="46">
        <f t="shared" si="12"/>
        <v>10</v>
      </c>
      <c r="L743" s="86">
        <v>7</v>
      </c>
      <c r="M743" s="86">
        <v>3</v>
      </c>
      <c r="N743" s="86">
        <v>0</v>
      </c>
      <c r="O743" s="87">
        <v>29300.46</v>
      </c>
      <c r="P743" s="27"/>
    </row>
    <row r="744" spans="1:16" x14ac:dyDescent="0.35">
      <c r="A744" s="89" t="s">
        <v>65</v>
      </c>
      <c r="B744" s="100">
        <v>9011693500</v>
      </c>
      <c r="C744" s="89" t="s">
        <v>50</v>
      </c>
      <c r="D744" s="45">
        <v>57313.63078</v>
      </c>
      <c r="E744" s="45">
        <v>136133.54</v>
      </c>
      <c r="F744" s="76">
        <f>Table323[[#This Row],[Single Family]]+Table323[[#This Row],[2-4 Units]]+Table323[[#This Row],[&gt;4 Units]]</f>
        <v>46</v>
      </c>
      <c r="G744" s="86">
        <v>46</v>
      </c>
      <c r="H744" s="86">
        <v>0</v>
      </c>
      <c r="I744" s="86">
        <v>0</v>
      </c>
      <c r="J744" s="87">
        <v>85793.55</v>
      </c>
      <c r="K744" s="46">
        <f t="shared" si="12"/>
        <v>4</v>
      </c>
      <c r="L744" s="86">
        <v>4</v>
      </c>
      <c r="M744" s="86">
        <v>0</v>
      </c>
      <c r="N744" s="86">
        <v>0</v>
      </c>
      <c r="O744" s="87">
        <v>28612.639999999999</v>
      </c>
      <c r="P744" s="27"/>
    </row>
    <row r="745" spans="1:16" x14ac:dyDescent="0.35">
      <c r="A745" s="89" t="s">
        <v>65</v>
      </c>
      <c r="B745" s="100">
        <v>9011693700</v>
      </c>
      <c r="C745" s="89" t="s">
        <v>50</v>
      </c>
      <c r="D745" s="45">
        <v>179734.29324</v>
      </c>
      <c r="E745" s="45">
        <v>291617.59000000003</v>
      </c>
      <c r="F745" s="76">
        <f>Table323[[#This Row],[Single Family]]+Table323[[#This Row],[2-4 Units]]+Table323[[#This Row],[&gt;4 Units]]</f>
        <v>42</v>
      </c>
      <c r="G745" s="86">
        <v>42</v>
      </c>
      <c r="H745" s="86">
        <v>0</v>
      </c>
      <c r="I745" s="86">
        <v>0</v>
      </c>
      <c r="J745" s="87">
        <v>65983.45</v>
      </c>
      <c r="K745" s="46">
        <f t="shared" si="12"/>
        <v>4</v>
      </c>
      <c r="L745" s="86">
        <v>4</v>
      </c>
      <c r="M745" s="86">
        <v>0</v>
      </c>
      <c r="N745" s="86">
        <v>0</v>
      </c>
      <c r="O745" s="87">
        <v>23229.360000000001</v>
      </c>
      <c r="P745" s="27"/>
    </row>
    <row r="746" spans="1:16" x14ac:dyDescent="0.35">
      <c r="A746" s="89" t="s">
        <v>65</v>
      </c>
      <c r="B746" s="100">
        <v>9011693600</v>
      </c>
      <c r="C746" s="89" t="s">
        <v>50</v>
      </c>
      <c r="D746" s="45">
        <v>19.0747</v>
      </c>
      <c r="E746" s="45">
        <v>0</v>
      </c>
      <c r="F746" s="76">
        <f>Table323[[#This Row],[Single Family]]+Table323[[#This Row],[2-4 Units]]+Table323[[#This Row],[&gt;4 Units]]</f>
        <v>0</v>
      </c>
      <c r="G746" s="86">
        <v>0</v>
      </c>
      <c r="H746" s="86">
        <v>0</v>
      </c>
      <c r="I746" s="86">
        <v>0</v>
      </c>
      <c r="J746" s="87">
        <v>0</v>
      </c>
      <c r="K746" s="46">
        <f t="shared" si="12"/>
        <v>0</v>
      </c>
      <c r="L746" s="86">
        <v>0</v>
      </c>
      <c r="M746" s="86">
        <v>0</v>
      </c>
      <c r="N746" s="86">
        <v>0</v>
      </c>
      <c r="O746" s="87">
        <v>0</v>
      </c>
      <c r="P746" s="27"/>
    </row>
    <row r="747" spans="1:16" x14ac:dyDescent="0.35">
      <c r="A747" s="89" t="s">
        <v>66</v>
      </c>
      <c r="B747" s="100">
        <v>9005342100</v>
      </c>
      <c r="C747" s="89" t="s">
        <v>50</v>
      </c>
      <c r="D747" s="45">
        <v>40.401899999999998</v>
      </c>
      <c r="E747" s="45">
        <v>75464.81</v>
      </c>
      <c r="F747" s="76">
        <f>Table323[[#This Row],[Single Family]]+Table323[[#This Row],[2-4 Units]]+Table323[[#This Row],[&gt;4 Units]]</f>
        <v>0</v>
      </c>
      <c r="G747" s="86">
        <v>0</v>
      </c>
      <c r="H747" s="86">
        <v>0</v>
      </c>
      <c r="I747" s="86">
        <v>0</v>
      </c>
      <c r="J747" s="87">
        <v>0</v>
      </c>
      <c r="K747" s="46">
        <f t="shared" si="12"/>
        <v>0</v>
      </c>
      <c r="L747" s="86">
        <v>0</v>
      </c>
      <c r="M747" s="86">
        <v>0</v>
      </c>
      <c r="N747" s="86">
        <v>0</v>
      </c>
      <c r="O747" s="87">
        <v>0</v>
      </c>
      <c r="P747" s="27"/>
    </row>
    <row r="748" spans="1:16" x14ac:dyDescent="0.35">
      <c r="A748" s="89" t="s">
        <v>66</v>
      </c>
      <c r="B748" s="100">
        <v>9005360100</v>
      </c>
      <c r="C748" s="89" t="s">
        <v>50</v>
      </c>
      <c r="D748" s="45">
        <v>280712.57928000001</v>
      </c>
      <c r="E748" s="45">
        <v>556208.63</v>
      </c>
      <c r="F748" s="76">
        <f>Table323[[#This Row],[Single Family]]+Table323[[#This Row],[2-4 Units]]+Table323[[#This Row],[&gt;4 Units]]</f>
        <v>71</v>
      </c>
      <c r="G748" s="86">
        <v>71</v>
      </c>
      <c r="H748" s="86">
        <v>0</v>
      </c>
      <c r="I748" s="86">
        <v>0</v>
      </c>
      <c r="J748" s="87">
        <v>84927.72</v>
      </c>
      <c r="K748" s="46">
        <f t="shared" si="12"/>
        <v>18</v>
      </c>
      <c r="L748" s="86">
        <v>16</v>
      </c>
      <c r="M748" s="86">
        <v>2</v>
      </c>
      <c r="N748" s="86">
        <v>0</v>
      </c>
      <c r="O748" s="87">
        <v>122374.48</v>
      </c>
      <c r="P748" s="27"/>
    </row>
    <row r="749" spans="1:16" x14ac:dyDescent="0.35">
      <c r="A749" s="89" t="s">
        <v>66</v>
      </c>
      <c r="B749" s="100">
        <v>9005360200</v>
      </c>
      <c r="C749" s="89" t="s">
        <v>50</v>
      </c>
      <c r="D749" s="45">
        <v>117072.53156999999</v>
      </c>
      <c r="E749" s="45">
        <v>179443.19</v>
      </c>
      <c r="F749" s="76">
        <f>Table323[[#This Row],[Single Family]]+Table323[[#This Row],[2-4 Units]]+Table323[[#This Row],[&gt;4 Units]]</f>
        <v>56</v>
      </c>
      <c r="G749" s="86">
        <v>55</v>
      </c>
      <c r="H749" s="86">
        <v>1</v>
      </c>
      <c r="I749" s="86">
        <v>0</v>
      </c>
      <c r="J749" s="87">
        <v>74481.06</v>
      </c>
      <c r="K749" s="46">
        <f t="shared" si="12"/>
        <v>11</v>
      </c>
      <c r="L749" s="86">
        <v>9</v>
      </c>
      <c r="M749" s="86">
        <v>2</v>
      </c>
      <c r="N749" s="86">
        <v>0</v>
      </c>
      <c r="O749" s="87">
        <v>75878.899999999994</v>
      </c>
      <c r="P749" s="27"/>
    </row>
    <row r="750" spans="1:16" x14ac:dyDescent="0.35">
      <c r="A750" s="89" t="s">
        <v>66</v>
      </c>
      <c r="B750" s="100">
        <v>9005360300</v>
      </c>
      <c r="C750" s="89" t="s">
        <v>50</v>
      </c>
      <c r="D750" s="45">
        <v>1751.0034000000001</v>
      </c>
      <c r="E750" s="45">
        <v>0</v>
      </c>
      <c r="F750" s="76">
        <f>Table323[[#This Row],[Single Family]]+Table323[[#This Row],[2-4 Units]]+Table323[[#This Row],[&gt;4 Units]]</f>
        <v>30</v>
      </c>
      <c r="G750" s="86">
        <v>30</v>
      </c>
      <c r="H750" s="86">
        <v>0</v>
      </c>
      <c r="I750" s="86">
        <v>0</v>
      </c>
      <c r="J750" s="87">
        <v>37273.72</v>
      </c>
      <c r="K750" s="46">
        <f t="shared" si="12"/>
        <v>19</v>
      </c>
      <c r="L750" s="86">
        <v>18</v>
      </c>
      <c r="M750" s="86">
        <v>1</v>
      </c>
      <c r="N750" s="86">
        <v>0</v>
      </c>
      <c r="O750" s="87">
        <v>155982.57999999999</v>
      </c>
      <c r="P750" s="27"/>
    </row>
    <row r="751" spans="1:16" x14ac:dyDescent="0.35">
      <c r="A751" s="89" t="s">
        <v>66</v>
      </c>
      <c r="B751" s="100">
        <v>9005360400</v>
      </c>
      <c r="C751" s="89" t="s">
        <v>50</v>
      </c>
      <c r="D751" s="45">
        <v>13197.129849999999</v>
      </c>
      <c r="E751" s="45">
        <v>39526.44</v>
      </c>
      <c r="F751" s="76">
        <f>Table323[[#This Row],[Single Family]]+Table323[[#This Row],[2-4 Units]]+Table323[[#This Row],[&gt;4 Units]]</f>
        <v>38</v>
      </c>
      <c r="G751" s="86">
        <v>36</v>
      </c>
      <c r="H751" s="86">
        <v>2</v>
      </c>
      <c r="I751" s="86">
        <v>0</v>
      </c>
      <c r="J751" s="87">
        <v>50390.080000000002</v>
      </c>
      <c r="K751" s="46">
        <f t="shared" si="12"/>
        <v>11</v>
      </c>
      <c r="L751" s="86">
        <v>10</v>
      </c>
      <c r="M751" s="86">
        <v>1</v>
      </c>
      <c r="N751" s="86">
        <v>0</v>
      </c>
      <c r="O751" s="87">
        <v>150485.21</v>
      </c>
      <c r="P751" s="27"/>
    </row>
    <row r="752" spans="1:16" x14ac:dyDescent="0.35">
      <c r="A752" s="89" t="s">
        <v>66</v>
      </c>
      <c r="B752" s="100">
        <v>9005362102</v>
      </c>
      <c r="C752" s="89" t="s">
        <v>50</v>
      </c>
      <c r="D752" s="45">
        <v>24.062000000000001</v>
      </c>
      <c r="E752" s="45">
        <v>0</v>
      </c>
      <c r="F752" s="76">
        <f>Table323[[#This Row],[Single Family]]+Table323[[#This Row],[2-4 Units]]+Table323[[#This Row],[&gt;4 Units]]</f>
        <v>0</v>
      </c>
      <c r="G752" s="86">
        <v>0</v>
      </c>
      <c r="H752" s="86">
        <v>0</v>
      </c>
      <c r="I752" s="86">
        <v>0</v>
      </c>
      <c r="J752" s="87">
        <v>0</v>
      </c>
      <c r="K752" s="46">
        <f t="shared" si="12"/>
        <v>0</v>
      </c>
      <c r="L752" s="86">
        <v>0</v>
      </c>
      <c r="M752" s="86">
        <v>0</v>
      </c>
      <c r="N752" s="86">
        <v>0</v>
      </c>
      <c r="O752" s="87">
        <v>0</v>
      </c>
      <c r="P752" s="27"/>
    </row>
    <row r="753" spans="1:16" x14ac:dyDescent="0.35">
      <c r="A753" s="89" t="s">
        <v>67</v>
      </c>
      <c r="B753" s="100">
        <v>9003460100</v>
      </c>
      <c r="C753" s="89" t="s">
        <v>50</v>
      </c>
      <c r="D753" s="45">
        <v>353.41460000000001</v>
      </c>
      <c r="E753" s="45">
        <v>223707.64</v>
      </c>
      <c r="F753" s="76">
        <f>Table323[[#This Row],[Single Family]]+Table323[[#This Row],[2-4 Units]]+Table323[[#This Row],[&gt;4 Units]]</f>
        <v>1</v>
      </c>
      <c r="G753" s="86">
        <v>1</v>
      </c>
      <c r="H753" s="86">
        <v>0</v>
      </c>
      <c r="I753" s="86">
        <v>0</v>
      </c>
      <c r="J753" s="87">
        <v>641.41999999999996</v>
      </c>
      <c r="K753" s="46">
        <f t="shared" si="12"/>
        <v>0</v>
      </c>
      <c r="L753" s="86">
        <v>0</v>
      </c>
      <c r="M753" s="86">
        <v>0</v>
      </c>
      <c r="N753" s="86">
        <v>0</v>
      </c>
      <c r="O753" s="87">
        <v>0</v>
      </c>
      <c r="P753" s="27"/>
    </row>
    <row r="754" spans="1:16" x14ac:dyDescent="0.35">
      <c r="A754" s="89" t="s">
        <v>67</v>
      </c>
      <c r="B754" s="100">
        <v>9003471400</v>
      </c>
      <c r="C754" s="89" t="s">
        <v>50</v>
      </c>
      <c r="D754" s="45">
        <v>343.06900000000002</v>
      </c>
      <c r="E754" s="45">
        <v>0</v>
      </c>
      <c r="F754" s="76">
        <f>Table323[[#This Row],[Single Family]]+Table323[[#This Row],[2-4 Units]]+Table323[[#This Row],[&gt;4 Units]]</f>
        <v>0</v>
      </c>
      <c r="G754" s="86">
        <v>0</v>
      </c>
      <c r="H754" s="86">
        <v>0</v>
      </c>
      <c r="I754" s="86">
        <v>0</v>
      </c>
      <c r="J754" s="87">
        <v>0</v>
      </c>
      <c r="K754" s="46">
        <f t="shared" si="12"/>
        <v>0</v>
      </c>
      <c r="L754" s="86">
        <v>0</v>
      </c>
      <c r="M754" s="86">
        <v>0</v>
      </c>
      <c r="N754" s="86">
        <v>0</v>
      </c>
      <c r="O754" s="87">
        <v>0</v>
      </c>
      <c r="P754" s="27"/>
    </row>
    <row r="755" spans="1:16" x14ac:dyDescent="0.35">
      <c r="A755" s="89" t="s">
        <v>67</v>
      </c>
      <c r="B755" s="100">
        <v>9003496100</v>
      </c>
      <c r="C755" s="89" t="s">
        <v>50</v>
      </c>
      <c r="D755" s="45">
        <v>22057.6672</v>
      </c>
      <c r="E755" s="45">
        <v>8253.2199999999993</v>
      </c>
      <c r="F755" s="76">
        <f>Table323[[#This Row],[Single Family]]+Table323[[#This Row],[2-4 Units]]+Table323[[#This Row],[&gt;4 Units]]</f>
        <v>9</v>
      </c>
      <c r="G755" s="86">
        <v>8</v>
      </c>
      <c r="H755" s="86">
        <v>1</v>
      </c>
      <c r="I755" s="86">
        <v>0</v>
      </c>
      <c r="J755" s="87">
        <v>5012.08</v>
      </c>
      <c r="K755" s="46">
        <f t="shared" si="12"/>
        <v>9</v>
      </c>
      <c r="L755" s="86">
        <v>4</v>
      </c>
      <c r="M755" s="86">
        <v>5</v>
      </c>
      <c r="N755" s="86">
        <v>0</v>
      </c>
      <c r="O755" s="87">
        <v>3105.83</v>
      </c>
      <c r="P755" s="27"/>
    </row>
    <row r="756" spans="1:16" x14ac:dyDescent="0.35">
      <c r="A756" s="89" t="s">
        <v>67</v>
      </c>
      <c r="B756" s="100">
        <v>9003496200</v>
      </c>
      <c r="C756" s="89" t="s">
        <v>50</v>
      </c>
      <c r="D756" s="45">
        <v>50627.479909999995</v>
      </c>
      <c r="E756" s="45">
        <v>78824.240000000005</v>
      </c>
      <c r="F756" s="76">
        <f>Table323[[#This Row],[Single Family]]+Table323[[#This Row],[2-4 Units]]+Table323[[#This Row],[&gt;4 Units]]</f>
        <v>26</v>
      </c>
      <c r="G756" s="86">
        <v>26</v>
      </c>
      <c r="H756" s="86">
        <v>0</v>
      </c>
      <c r="I756" s="86">
        <v>0</v>
      </c>
      <c r="J756" s="87">
        <v>31333.81</v>
      </c>
      <c r="K756" s="46">
        <f t="shared" si="12"/>
        <v>11</v>
      </c>
      <c r="L756" s="86">
        <v>10</v>
      </c>
      <c r="M756" s="86">
        <v>1</v>
      </c>
      <c r="N756" s="86">
        <v>0</v>
      </c>
      <c r="O756" s="87">
        <v>36878.22</v>
      </c>
      <c r="P756" s="27"/>
    </row>
    <row r="757" spans="1:16" x14ac:dyDescent="0.35">
      <c r="A757" s="89" t="s">
        <v>67</v>
      </c>
      <c r="B757" s="100">
        <v>9003496300</v>
      </c>
      <c r="C757" s="89" t="s">
        <v>50</v>
      </c>
      <c r="D757" s="45">
        <v>41972.420379999996</v>
      </c>
      <c r="E757" s="45">
        <v>46548.56</v>
      </c>
      <c r="F757" s="76">
        <f>Table323[[#This Row],[Single Family]]+Table323[[#This Row],[2-4 Units]]+Table323[[#This Row],[&gt;4 Units]]</f>
        <v>22</v>
      </c>
      <c r="G757" s="86">
        <v>22</v>
      </c>
      <c r="H757" s="86">
        <v>0</v>
      </c>
      <c r="I757" s="86">
        <v>0</v>
      </c>
      <c r="J757" s="87">
        <v>5264.99</v>
      </c>
      <c r="K757" s="46">
        <f t="shared" si="12"/>
        <v>8</v>
      </c>
      <c r="L757" s="86">
        <v>4</v>
      </c>
      <c r="M757" s="86">
        <v>4</v>
      </c>
      <c r="N757" s="86">
        <v>0</v>
      </c>
      <c r="O757" s="87">
        <v>30145.17</v>
      </c>
      <c r="P757" s="27"/>
    </row>
    <row r="758" spans="1:16" x14ac:dyDescent="0.35">
      <c r="A758" s="89" t="s">
        <v>67</v>
      </c>
      <c r="B758" s="100">
        <v>9003496400</v>
      </c>
      <c r="C758" s="89" t="s">
        <v>50</v>
      </c>
      <c r="D758" s="45">
        <v>36227.839420000004</v>
      </c>
      <c r="E758" s="45">
        <v>27811.63</v>
      </c>
      <c r="F758" s="76">
        <f>Table323[[#This Row],[Single Family]]+Table323[[#This Row],[2-4 Units]]+Table323[[#This Row],[&gt;4 Units]]</f>
        <v>20</v>
      </c>
      <c r="G758" s="86">
        <v>20</v>
      </c>
      <c r="H758" s="86">
        <v>0</v>
      </c>
      <c r="I758" s="86">
        <v>0</v>
      </c>
      <c r="J758" s="87">
        <v>14398.38</v>
      </c>
      <c r="K758" s="46">
        <f t="shared" si="12"/>
        <v>2</v>
      </c>
      <c r="L758" s="86">
        <v>2</v>
      </c>
      <c r="M758" s="86">
        <v>0</v>
      </c>
      <c r="N758" s="86">
        <v>0</v>
      </c>
      <c r="O758" s="87">
        <v>489.85</v>
      </c>
      <c r="P758" s="27"/>
    </row>
    <row r="759" spans="1:16" x14ac:dyDescent="0.35">
      <c r="A759" s="89" t="s">
        <v>67</v>
      </c>
      <c r="B759" s="100">
        <v>9003496500</v>
      </c>
      <c r="C759" s="89" t="s">
        <v>50</v>
      </c>
      <c r="D759" s="45">
        <v>33177.02003</v>
      </c>
      <c r="E759" s="45">
        <v>32055.49</v>
      </c>
      <c r="F759" s="76">
        <f>Table323[[#This Row],[Single Family]]+Table323[[#This Row],[2-4 Units]]+Table323[[#This Row],[&gt;4 Units]]</f>
        <v>25</v>
      </c>
      <c r="G759" s="86">
        <v>25</v>
      </c>
      <c r="H759" s="86">
        <v>0</v>
      </c>
      <c r="I759" s="86">
        <v>0</v>
      </c>
      <c r="J759" s="87">
        <v>10464.58</v>
      </c>
      <c r="K759" s="46">
        <f t="shared" si="12"/>
        <v>0</v>
      </c>
      <c r="L759" s="86">
        <v>0</v>
      </c>
      <c r="M759" s="86">
        <v>0</v>
      </c>
      <c r="N759" s="86">
        <v>0</v>
      </c>
      <c r="O759" s="87">
        <v>0</v>
      </c>
      <c r="P759" s="27"/>
    </row>
    <row r="760" spans="1:16" x14ac:dyDescent="0.35">
      <c r="A760" s="89" t="s">
        <v>67</v>
      </c>
      <c r="B760" s="100">
        <v>9003496600</v>
      </c>
      <c r="C760" s="89" t="s">
        <v>50</v>
      </c>
      <c r="D760" s="45">
        <v>41274.995499999997</v>
      </c>
      <c r="E760" s="45">
        <v>66843.83</v>
      </c>
      <c r="F760" s="76">
        <f>Table323[[#This Row],[Single Family]]+Table323[[#This Row],[2-4 Units]]+Table323[[#This Row],[&gt;4 Units]]</f>
        <v>32</v>
      </c>
      <c r="G760" s="86">
        <v>32</v>
      </c>
      <c r="H760" s="86">
        <v>0</v>
      </c>
      <c r="I760" s="86">
        <v>0</v>
      </c>
      <c r="J760" s="87">
        <v>56280.800000000003</v>
      </c>
      <c r="K760" s="46">
        <f t="shared" si="12"/>
        <v>0</v>
      </c>
      <c r="L760" s="86">
        <v>0</v>
      </c>
      <c r="M760" s="86">
        <v>0</v>
      </c>
      <c r="N760" s="86">
        <v>0</v>
      </c>
      <c r="O760" s="87">
        <v>0</v>
      </c>
      <c r="P760" s="27"/>
    </row>
    <row r="761" spans="1:16" x14ac:dyDescent="0.35">
      <c r="A761" s="89" t="s">
        <v>67</v>
      </c>
      <c r="B761" s="100">
        <v>9003496700</v>
      </c>
      <c r="C761" s="89" t="s">
        <v>50</v>
      </c>
      <c r="D761" s="45">
        <v>42031.316100000004</v>
      </c>
      <c r="E761" s="45">
        <v>34602.519999999997</v>
      </c>
      <c r="F761" s="76">
        <f>Table323[[#This Row],[Single Family]]+Table323[[#This Row],[2-4 Units]]+Table323[[#This Row],[&gt;4 Units]]</f>
        <v>23</v>
      </c>
      <c r="G761" s="86">
        <v>20</v>
      </c>
      <c r="H761" s="86">
        <v>3</v>
      </c>
      <c r="I761" s="86">
        <v>0</v>
      </c>
      <c r="J761" s="87">
        <v>14483.65</v>
      </c>
      <c r="K761" s="46">
        <f t="shared" si="12"/>
        <v>6</v>
      </c>
      <c r="L761" s="86">
        <v>4</v>
      </c>
      <c r="M761" s="86">
        <v>2</v>
      </c>
      <c r="N761" s="86">
        <v>0</v>
      </c>
      <c r="O761" s="87">
        <v>17888.87</v>
      </c>
      <c r="P761" s="27"/>
    </row>
    <row r="762" spans="1:16" x14ac:dyDescent="0.35">
      <c r="A762" s="89" t="s">
        <v>67</v>
      </c>
      <c r="B762" s="100">
        <v>9003496800</v>
      </c>
      <c r="C762" s="89" t="s">
        <v>50</v>
      </c>
      <c r="D762" s="45">
        <v>32901.71312</v>
      </c>
      <c r="E762" s="45">
        <v>15427.72</v>
      </c>
      <c r="F762" s="76">
        <f>Table323[[#This Row],[Single Family]]+Table323[[#This Row],[2-4 Units]]+Table323[[#This Row],[&gt;4 Units]]</f>
        <v>14</v>
      </c>
      <c r="G762" s="86">
        <v>14</v>
      </c>
      <c r="H762" s="86">
        <v>0</v>
      </c>
      <c r="I762" s="86">
        <v>0</v>
      </c>
      <c r="J762" s="87">
        <v>7437.55</v>
      </c>
      <c r="K762" s="46">
        <f t="shared" si="12"/>
        <v>8</v>
      </c>
      <c r="L762" s="86">
        <v>6</v>
      </c>
      <c r="M762" s="86">
        <v>2</v>
      </c>
      <c r="N762" s="86">
        <v>0</v>
      </c>
      <c r="O762" s="87">
        <v>3004.26</v>
      </c>
      <c r="P762" s="27"/>
    </row>
    <row r="763" spans="1:16" x14ac:dyDescent="0.35">
      <c r="A763" s="89" t="s">
        <v>67</v>
      </c>
      <c r="B763" s="100">
        <v>9003496900</v>
      </c>
      <c r="C763" s="89" t="s">
        <v>50</v>
      </c>
      <c r="D763" s="45">
        <v>60707.655909999994</v>
      </c>
      <c r="E763" s="45">
        <v>72830.8</v>
      </c>
      <c r="F763" s="76">
        <f>Table323[[#This Row],[Single Family]]+Table323[[#This Row],[2-4 Units]]+Table323[[#This Row],[&gt;4 Units]]</f>
        <v>25</v>
      </c>
      <c r="G763" s="86">
        <v>24</v>
      </c>
      <c r="H763" s="86">
        <v>1</v>
      </c>
      <c r="I763" s="86">
        <v>0</v>
      </c>
      <c r="J763" s="87">
        <v>10415.200000000001</v>
      </c>
      <c r="K763" s="46">
        <f t="shared" si="12"/>
        <v>33</v>
      </c>
      <c r="L763" s="86">
        <v>3</v>
      </c>
      <c r="M763" s="86">
        <v>0</v>
      </c>
      <c r="N763" s="86">
        <v>30</v>
      </c>
      <c r="O763" s="87">
        <v>44851.93</v>
      </c>
      <c r="P763" s="27"/>
    </row>
    <row r="764" spans="1:16" x14ac:dyDescent="0.35">
      <c r="A764" s="89" t="s">
        <v>67</v>
      </c>
      <c r="B764" s="100">
        <v>9003497000</v>
      </c>
      <c r="C764" s="89" t="s">
        <v>50</v>
      </c>
      <c r="D764" s="45">
        <v>52841.248570000003</v>
      </c>
      <c r="E764" s="45">
        <v>47732.639999999999</v>
      </c>
      <c r="F764" s="76">
        <f>Table323[[#This Row],[Single Family]]+Table323[[#This Row],[2-4 Units]]+Table323[[#This Row],[&gt;4 Units]]</f>
        <v>36</v>
      </c>
      <c r="G764" s="86">
        <v>36</v>
      </c>
      <c r="H764" s="86">
        <v>0</v>
      </c>
      <c r="I764" s="86">
        <v>0</v>
      </c>
      <c r="J764" s="87">
        <v>18850.3</v>
      </c>
      <c r="K764" s="46">
        <f t="shared" si="12"/>
        <v>2</v>
      </c>
      <c r="L764" s="86">
        <v>2</v>
      </c>
      <c r="M764" s="86">
        <v>0</v>
      </c>
      <c r="N764" s="86">
        <v>0</v>
      </c>
      <c r="O764" s="87">
        <v>4737.76</v>
      </c>
      <c r="P764" s="27"/>
    </row>
    <row r="765" spans="1:16" x14ac:dyDescent="0.35">
      <c r="A765" s="89" t="s">
        <v>67</v>
      </c>
      <c r="B765" s="100">
        <v>9003497100</v>
      </c>
      <c r="C765" s="89" t="s">
        <v>50</v>
      </c>
      <c r="D765" s="45">
        <v>37565.7958</v>
      </c>
      <c r="E765" s="45">
        <v>26236.69</v>
      </c>
      <c r="F765" s="76">
        <f>Table323[[#This Row],[Single Family]]+Table323[[#This Row],[2-4 Units]]+Table323[[#This Row],[&gt;4 Units]]</f>
        <v>21</v>
      </c>
      <c r="G765" s="86">
        <v>21</v>
      </c>
      <c r="H765" s="86">
        <v>0</v>
      </c>
      <c r="I765" s="86">
        <v>0</v>
      </c>
      <c r="J765" s="87">
        <v>9400.44</v>
      </c>
      <c r="K765" s="46">
        <f t="shared" si="12"/>
        <v>34</v>
      </c>
      <c r="L765" s="86">
        <v>1</v>
      </c>
      <c r="M765" s="86">
        <v>5</v>
      </c>
      <c r="N765" s="86">
        <v>28</v>
      </c>
      <c r="O765" s="87">
        <v>11282.7</v>
      </c>
      <c r="P765" s="27"/>
    </row>
    <row r="766" spans="1:16" x14ac:dyDescent="0.35">
      <c r="A766" s="89" t="s">
        <v>67</v>
      </c>
      <c r="B766" s="100">
        <v>9003497200</v>
      </c>
      <c r="C766" s="89" t="s">
        <v>50</v>
      </c>
      <c r="D766" s="45">
        <v>273246.03362</v>
      </c>
      <c r="E766" s="45">
        <v>242728.48</v>
      </c>
      <c r="F766" s="76">
        <f>Table323[[#This Row],[Single Family]]+Table323[[#This Row],[2-4 Units]]+Table323[[#This Row],[&gt;4 Units]]</f>
        <v>12</v>
      </c>
      <c r="G766" s="86">
        <v>12</v>
      </c>
      <c r="H766" s="86">
        <v>0</v>
      </c>
      <c r="I766" s="86">
        <v>0</v>
      </c>
      <c r="J766" s="87">
        <v>6623.06</v>
      </c>
      <c r="K766" s="46">
        <f t="shared" si="12"/>
        <v>2</v>
      </c>
      <c r="L766" s="86">
        <v>2</v>
      </c>
      <c r="M766" s="86">
        <v>0</v>
      </c>
      <c r="N766" s="86">
        <v>0</v>
      </c>
      <c r="O766" s="87">
        <v>732.46</v>
      </c>
      <c r="P766" s="27"/>
    </row>
    <row r="767" spans="1:16" x14ac:dyDescent="0.35">
      <c r="A767" s="89" t="s">
        <v>67</v>
      </c>
      <c r="B767" s="100">
        <v>9003497300</v>
      </c>
      <c r="C767" s="89" t="s">
        <v>50</v>
      </c>
      <c r="D767" s="45">
        <v>58580.211000000003</v>
      </c>
      <c r="E767" s="45">
        <v>96149.2</v>
      </c>
      <c r="F767" s="76">
        <f>Table323[[#This Row],[Single Family]]+Table323[[#This Row],[2-4 Units]]+Table323[[#This Row],[&gt;4 Units]]</f>
        <v>609</v>
      </c>
      <c r="G767" s="86">
        <v>220</v>
      </c>
      <c r="H767" s="86">
        <v>3</v>
      </c>
      <c r="I767" s="86">
        <v>386</v>
      </c>
      <c r="J767" s="87">
        <v>309331.69</v>
      </c>
      <c r="K767" s="46">
        <f t="shared" ref="K767:K830" si="13">L767+M767+N767</f>
        <v>87</v>
      </c>
      <c r="L767" s="86">
        <v>19</v>
      </c>
      <c r="M767" s="86">
        <v>3</v>
      </c>
      <c r="N767" s="86">
        <v>65</v>
      </c>
      <c r="O767" s="87">
        <v>53110.23</v>
      </c>
      <c r="P767" s="27"/>
    </row>
    <row r="768" spans="1:16" x14ac:dyDescent="0.35">
      <c r="A768" s="89" t="s">
        <v>67</v>
      </c>
      <c r="B768" s="100">
        <v>9003497400</v>
      </c>
      <c r="C768" s="89" t="s">
        <v>50</v>
      </c>
      <c r="D768" s="45">
        <v>55106.532700000003</v>
      </c>
      <c r="E768" s="45">
        <v>44206.720000000001</v>
      </c>
      <c r="F768" s="76">
        <f>Table323[[#This Row],[Single Family]]+Table323[[#This Row],[2-4 Units]]+Table323[[#This Row],[&gt;4 Units]]</f>
        <v>43</v>
      </c>
      <c r="G768" s="86">
        <v>43</v>
      </c>
      <c r="H768" s="86">
        <v>0</v>
      </c>
      <c r="I768" s="86">
        <v>0</v>
      </c>
      <c r="J768" s="87">
        <v>28234.720000000001</v>
      </c>
      <c r="K768" s="46">
        <f t="shared" si="13"/>
        <v>2</v>
      </c>
      <c r="L768" s="86">
        <v>2</v>
      </c>
      <c r="M768" s="86">
        <v>0</v>
      </c>
      <c r="N768" s="86">
        <v>0</v>
      </c>
      <c r="O768" s="87">
        <v>737.95</v>
      </c>
      <c r="P768" s="27"/>
    </row>
    <row r="769" spans="1:16" x14ac:dyDescent="0.35">
      <c r="A769" s="89" t="s">
        <v>67</v>
      </c>
      <c r="B769" s="100">
        <v>9003497500</v>
      </c>
      <c r="C769" s="89" t="s">
        <v>50</v>
      </c>
      <c r="D769" s="45">
        <v>52641.301299999999</v>
      </c>
      <c r="E769" s="45">
        <v>37360.9</v>
      </c>
      <c r="F769" s="76">
        <f>Table323[[#This Row],[Single Family]]+Table323[[#This Row],[2-4 Units]]+Table323[[#This Row],[&gt;4 Units]]</f>
        <v>30</v>
      </c>
      <c r="G769" s="86">
        <v>30</v>
      </c>
      <c r="H769" s="86">
        <v>0</v>
      </c>
      <c r="I769" s="86">
        <v>0</v>
      </c>
      <c r="J769" s="87">
        <v>21422.959999999999</v>
      </c>
      <c r="K769" s="46">
        <f t="shared" si="13"/>
        <v>0</v>
      </c>
      <c r="L769" s="86">
        <v>0</v>
      </c>
      <c r="M769" s="86">
        <v>0</v>
      </c>
      <c r="N769" s="86">
        <v>0</v>
      </c>
      <c r="O769" s="87">
        <v>2997.12</v>
      </c>
      <c r="P769" s="27"/>
    </row>
    <row r="770" spans="1:16" x14ac:dyDescent="0.35">
      <c r="A770" s="89" t="s">
        <v>67</v>
      </c>
      <c r="B770" s="100">
        <v>9003497600</v>
      </c>
      <c r="C770" s="89" t="s">
        <v>50</v>
      </c>
      <c r="D770" s="45">
        <v>26672.525600000001</v>
      </c>
      <c r="E770" s="45">
        <v>26774.7</v>
      </c>
      <c r="F770" s="76">
        <f>Table323[[#This Row],[Single Family]]+Table323[[#This Row],[2-4 Units]]+Table323[[#This Row],[&gt;4 Units]]</f>
        <v>25</v>
      </c>
      <c r="G770" s="86">
        <v>23</v>
      </c>
      <c r="H770" s="86">
        <v>2</v>
      </c>
      <c r="I770" s="86">
        <v>0</v>
      </c>
      <c r="J770" s="87">
        <v>16135</v>
      </c>
      <c r="K770" s="46">
        <f t="shared" si="13"/>
        <v>2</v>
      </c>
      <c r="L770" s="86">
        <v>2</v>
      </c>
      <c r="M770" s="86">
        <v>0</v>
      </c>
      <c r="N770" s="86">
        <v>0</v>
      </c>
      <c r="O770" s="87">
        <v>424.48</v>
      </c>
      <c r="P770" s="27"/>
    </row>
    <row r="771" spans="1:16" x14ac:dyDescent="0.35">
      <c r="A771" s="89" t="s">
        <v>67</v>
      </c>
      <c r="B771" s="100">
        <v>9003497700</v>
      </c>
      <c r="C771" s="89" t="s">
        <v>50</v>
      </c>
      <c r="D771" s="45">
        <v>86421.688170000009</v>
      </c>
      <c r="E771" s="45">
        <v>64891.8</v>
      </c>
      <c r="F771" s="76">
        <f>Table323[[#This Row],[Single Family]]+Table323[[#This Row],[2-4 Units]]+Table323[[#This Row],[&gt;4 Units]]</f>
        <v>44</v>
      </c>
      <c r="G771" s="86">
        <v>44</v>
      </c>
      <c r="H771" s="86">
        <v>0</v>
      </c>
      <c r="I771" s="86">
        <v>0</v>
      </c>
      <c r="J771" s="87">
        <v>46787.9</v>
      </c>
      <c r="K771" s="46">
        <f t="shared" si="13"/>
        <v>2</v>
      </c>
      <c r="L771" s="86">
        <v>2</v>
      </c>
      <c r="M771" s="86">
        <v>0</v>
      </c>
      <c r="N771" s="86">
        <v>0</v>
      </c>
      <c r="O771" s="87">
        <v>2254.02</v>
      </c>
      <c r="P771" s="27"/>
    </row>
    <row r="772" spans="1:16" x14ac:dyDescent="0.35">
      <c r="A772" s="89" t="s">
        <v>68</v>
      </c>
      <c r="B772" s="100">
        <v>9007680100</v>
      </c>
      <c r="C772" s="89" t="s">
        <v>50</v>
      </c>
      <c r="D772" s="45">
        <v>174246.33298000001</v>
      </c>
      <c r="E772" s="45">
        <v>257876.15</v>
      </c>
      <c r="F772" s="76">
        <f>Table323[[#This Row],[Single Family]]+Table323[[#This Row],[2-4 Units]]+Table323[[#This Row],[&gt;4 Units]]</f>
        <v>47</v>
      </c>
      <c r="G772" s="86">
        <v>47</v>
      </c>
      <c r="H772" s="86">
        <v>0</v>
      </c>
      <c r="I772" s="86">
        <v>0</v>
      </c>
      <c r="J772" s="87">
        <v>89113.01</v>
      </c>
      <c r="K772" s="46">
        <f t="shared" si="13"/>
        <v>61</v>
      </c>
      <c r="L772" s="86">
        <v>12</v>
      </c>
      <c r="M772" s="86">
        <v>1</v>
      </c>
      <c r="N772" s="86">
        <v>48</v>
      </c>
      <c r="O772" s="87">
        <v>59079.3</v>
      </c>
      <c r="P772" s="27"/>
    </row>
    <row r="773" spans="1:16" x14ac:dyDescent="0.35">
      <c r="A773" s="89" t="s">
        <v>69</v>
      </c>
      <c r="B773" s="100">
        <v>9001050100</v>
      </c>
      <c r="C773" s="89" t="s">
        <v>50</v>
      </c>
      <c r="D773" s="45">
        <v>322.8707</v>
      </c>
      <c r="E773" s="45">
        <v>25411.72</v>
      </c>
      <c r="F773" s="76">
        <f>Table323[[#This Row],[Single Family]]+Table323[[#This Row],[2-4 Units]]+Table323[[#This Row],[&gt;4 Units]]</f>
        <v>0</v>
      </c>
      <c r="G773" s="86">
        <v>0</v>
      </c>
      <c r="H773" s="86">
        <v>0</v>
      </c>
      <c r="I773" s="86">
        <v>0</v>
      </c>
      <c r="J773" s="87">
        <v>0</v>
      </c>
      <c r="K773" s="46">
        <f t="shared" si="13"/>
        <v>0</v>
      </c>
      <c r="L773" s="86">
        <v>0</v>
      </c>
      <c r="M773" s="86">
        <v>0</v>
      </c>
      <c r="N773" s="86">
        <v>0</v>
      </c>
      <c r="O773" s="87">
        <v>0</v>
      </c>
      <c r="P773" s="27"/>
    </row>
    <row r="774" spans="1:16" x14ac:dyDescent="0.35">
      <c r="A774" s="89" t="s">
        <v>69</v>
      </c>
      <c r="B774" s="100">
        <v>9001050300</v>
      </c>
      <c r="C774" s="89" t="s">
        <v>50</v>
      </c>
      <c r="D774" s="45">
        <v>185.31450000000001</v>
      </c>
      <c r="E774" s="45">
        <v>0</v>
      </c>
      <c r="F774" s="76">
        <f>Table323[[#This Row],[Single Family]]+Table323[[#This Row],[2-4 Units]]+Table323[[#This Row],[&gt;4 Units]]</f>
        <v>0</v>
      </c>
      <c r="G774" s="86">
        <v>0</v>
      </c>
      <c r="H774" s="86">
        <v>0</v>
      </c>
      <c r="I774" s="86">
        <v>0</v>
      </c>
      <c r="J774" s="87">
        <v>0</v>
      </c>
      <c r="K774" s="46">
        <f t="shared" si="13"/>
        <v>0</v>
      </c>
      <c r="L774" s="86">
        <v>0</v>
      </c>
      <c r="M774" s="86">
        <v>0</v>
      </c>
      <c r="N774" s="86">
        <v>0</v>
      </c>
      <c r="O774" s="87">
        <v>0</v>
      </c>
      <c r="P774" s="27"/>
    </row>
    <row r="775" spans="1:16" x14ac:dyDescent="0.35">
      <c r="A775" s="89" t="s">
        <v>69</v>
      </c>
      <c r="B775" s="100">
        <v>9001055100</v>
      </c>
      <c r="C775" s="89" t="s">
        <v>50</v>
      </c>
      <c r="D775" s="45">
        <v>213826.82996999999</v>
      </c>
      <c r="E775" s="45">
        <v>231070.67</v>
      </c>
      <c r="F775" s="76">
        <f>Table323[[#This Row],[Single Family]]+Table323[[#This Row],[2-4 Units]]+Table323[[#This Row],[&gt;4 Units]]</f>
        <v>85</v>
      </c>
      <c r="G775" s="86">
        <v>85</v>
      </c>
      <c r="H775" s="86">
        <v>0</v>
      </c>
      <c r="I775" s="86">
        <v>0</v>
      </c>
      <c r="J775" s="87">
        <v>169336.45</v>
      </c>
      <c r="K775" s="46">
        <f t="shared" si="13"/>
        <v>2</v>
      </c>
      <c r="L775" s="86">
        <v>2</v>
      </c>
      <c r="M775" s="86">
        <v>0</v>
      </c>
      <c r="N775" s="86">
        <v>0</v>
      </c>
      <c r="O775" s="87">
        <v>26594.3</v>
      </c>
      <c r="P775" s="27"/>
    </row>
    <row r="776" spans="1:16" x14ac:dyDescent="0.35">
      <c r="A776" s="89" t="s">
        <v>69</v>
      </c>
      <c r="B776" s="100">
        <v>9001055200</v>
      </c>
      <c r="C776" s="89" t="s">
        <v>50</v>
      </c>
      <c r="D776" s="45">
        <v>112847.3138</v>
      </c>
      <c r="E776" s="45">
        <v>96776.68</v>
      </c>
      <c r="F776" s="76">
        <f>Table323[[#This Row],[Single Family]]+Table323[[#This Row],[2-4 Units]]+Table323[[#This Row],[&gt;4 Units]]</f>
        <v>38</v>
      </c>
      <c r="G776" s="86">
        <v>38</v>
      </c>
      <c r="H776" s="86">
        <v>0</v>
      </c>
      <c r="I776" s="86">
        <v>0</v>
      </c>
      <c r="J776" s="87">
        <v>82573.67</v>
      </c>
      <c r="K776" s="46">
        <f t="shared" si="13"/>
        <v>0</v>
      </c>
      <c r="L776" s="86">
        <v>0</v>
      </c>
      <c r="M776" s="86">
        <v>0</v>
      </c>
      <c r="N776" s="86">
        <v>0</v>
      </c>
      <c r="O776" s="87">
        <v>0</v>
      </c>
      <c r="P776" s="27"/>
    </row>
    <row r="777" spans="1:16" x14ac:dyDescent="0.35">
      <c r="A777" s="89" t="s">
        <v>69</v>
      </c>
      <c r="B777" s="100">
        <v>9001240100</v>
      </c>
      <c r="C777" s="89" t="s">
        <v>50</v>
      </c>
      <c r="D777" s="45">
        <v>315.54610000000002</v>
      </c>
      <c r="E777" s="45">
        <v>322.45</v>
      </c>
      <c r="F777" s="76">
        <f>Table323[[#This Row],[Single Family]]+Table323[[#This Row],[2-4 Units]]+Table323[[#This Row],[&gt;4 Units]]</f>
        <v>1</v>
      </c>
      <c r="G777" s="86">
        <v>1</v>
      </c>
      <c r="H777" s="86">
        <v>0</v>
      </c>
      <c r="I777" s="86">
        <v>0</v>
      </c>
      <c r="J777" s="87">
        <v>322.45</v>
      </c>
      <c r="K777" s="46">
        <f t="shared" si="13"/>
        <v>0</v>
      </c>
      <c r="L777" s="86">
        <v>0</v>
      </c>
      <c r="M777" s="86">
        <v>0</v>
      </c>
      <c r="N777" s="86">
        <v>0</v>
      </c>
      <c r="O777" s="87">
        <v>0</v>
      </c>
      <c r="P777" s="27"/>
    </row>
    <row r="778" spans="1:16" x14ac:dyDescent="0.35">
      <c r="A778" s="89" t="s">
        <v>70</v>
      </c>
      <c r="B778" s="100">
        <v>9001042500</v>
      </c>
      <c r="C778" s="89" t="s">
        <v>50</v>
      </c>
      <c r="D778" s="45">
        <v>172.73760000000001</v>
      </c>
      <c r="E778" s="45">
        <v>62593.19</v>
      </c>
      <c r="F778" s="76">
        <f>Table323[[#This Row],[Single Family]]+Table323[[#This Row],[2-4 Units]]+Table323[[#This Row],[&gt;4 Units]]</f>
        <v>0</v>
      </c>
      <c r="G778" s="86">
        <v>0</v>
      </c>
      <c r="H778" s="86">
        <v>0</v>
      </c>
      <c r="I778" s="86">
        <v>0</v>
      </c>
      <c r="J778" s="87">
        <v>0</v>
      </c>
      <c r="K778" s="46">
        <f t="shared" si="13"/>
        <v>0</v>
      </c>
      <c r="L778" s="86">
        <v>0</v>
      </c>
      <c r="M778" s="86">
        <v>0</v>
      </c>
      <c r="N778" s="86">
        <v>0</v>
      </c>
      <c r="O778" s="87">
        <v>0</v>
      </c>
      <c r="P778" s="27"/>
    </row>
    <row r="779" spans="1:16" x14ac:dyDescent="0.35">
      <c r="A779" s="89" t="s">
        <v>70</v>
      </c>
      <c r="B779" s="100">
        <v>9001042600</v>
      </c>
      <c r="C779" s="89" t="s">
        <v>50</v>
      </c>
      <c r="D779" s="45">
        <v>724.78560000000004</v>
      </c>
      <c r="E779" s="45">
        <v>0</v>
      </c>
      <c r="F779" s="76">
        <f>Table323[[#This Row],[Single Family]]+Table323[[#This Row],[2-4 Units]]+Table323[[#This Row],[&gt;4 Units]]</f>
        <v>0</v>
      </c>
      <c r="G779" s="86">
        <v>0</v>
      </c>
      <c r="H779" s="86">
        <v>0</v>
      </c>
      <c r="I779" s="86">
        <v>0</v>
      </c>
      <c r="J779" s="87">
        <v>0</v>
      </c>
      <c r="K779" s="46">
        <f t="shared" si="13"/>
        <v>0</v>
      </c>
      <c r="L779" s="86">
        <v>0</v>
      </c>
      <c r="M779" s="86">
        <v>0</v>
      </c>
      <c r="N779" s="86">
        <v>0</v>
      </c>
      <c r="O779" s="87">
        <v>0</v>
      </c>
      <c r="P779" s="27"/>
    </row>
    <row r="780" spans="1:16" x14ac:dyDescent="0.35">
      <c r="A780" s="89" t="s">
        <v>70</v>
      </c>
      <c r="B780" s="100">
        <v>9001043500</v>
      </c>
      <c r="C780" s="89" t="s">
        <v>50</v>
      </c>
      <c r="D780" s="45">
        <v>861.57330000000002</v>
      </c>
      <c r="E780" s="45">
        <v>0</v>
      </c>
      <c r="F780" s="76">
        <f>Table323[[#This Row],[Single Family]]+Table323[[#This Row],[2-4 Units]]+Table323[[#This Row],[&gt;4 Units]]</f>
        <v>0</v>
      </c>
      <c r="G780" s="86">
        <v>0</v>
      </c>
      <c r="H780" s="86">
        <v>0</v>
      </c>
      <c r="I780" s="86">
        <v>0</v>
      </c>
      <c r="J780" s="87">
        <v>0</v>
      </c>
      <c r="K780" s="46">
        <f t="shared" si="13"/>
        <v>0</v>
      </c>
      <c r="L780" s="86">
        <v>0</v>
      </c>
      <c r="M780" s="86">
        <v>0</v>
      </c>
      <c r="N780" s="86">
        <v>0</v>
      </c>
      <c r="O780" s="87">
        <v>0</v>
      </c>
      <c r="P780" s="27"/>
    </row>
    <row r="781" spans="1:16" x14ac:dyDescent="0.35">
      <c r="A781" s="89" t="s">
        <v>70</v>
      </c>
      <c r="B781" s="100">
        <v>9001044300</v>
      </c>
      <c r="C781" s="89" t="s">
        <v>50</v>
      </c>
      <c r="D781" s="45">
        <v>1153.7888</v>
      </c>
      <c r="E781" s="45">
        <v>1870.49</v>
      </c>
      <c r="F781" s="76">
        <f>Table323[[#This Row],[Single Family]]+Table323[[#This Row],[2-4 Units]]+Table323[[#This Row],[&gt;4 Units]]</f>
        <v>1</v>
      </c>
      <c r="G781" s="86">
        <v>1</v>
      </c>
      <c r="H781" s="86">
        <v>0</v>
      </c>
      <c r="I781" s="86">
        <v>0</v>
      </c>
      <c r="J781" s="87">
        <v>1870.49</v>
      </c>
      <c r="K781" s="46">
        <f t="shared" si="13"/>
        <v>0</v>
      </c>
      <c r="L781" s="86">
        <v>0</v>
      </c>
      <c r="M781" s="86">
        <v>0</v>
      </c>
      <c r="N781" s="86">
        <v>0</v>
      </c>
      <c r="O781" s="87">
        <v>0</v>
      </c>
      <c r="P781" s="27"/>
    </row>
    <row r="782" spans="1:16" x14ac:dyDescent="0.35">
      <c r="A782" s="89" t="s">
        <v>70</v>
      </c>
      <c r="B782" s="100">
        <v>9001045400</v>
      </c>
      <c r="C782" s="89" t="s">
        <v>50</v>
      </c>
      <c r="D782" s="45">
        <v>621.98680000000002</v>
      </c>
      <c r="E782" s="45">
        <v>3187.64</v>
      </c>
      <c r="F782" s="76">
        <f>Table323[[#This Row],[Single Family]]+Table323[[#This Row],[2-4 Units]]+Table323[[#This Row],[&gt;4 Units]]</f>
        <v>0</v>
      </c>
      <c r="G782" s="86">
        <v>0</v>
      </c>
      <c r="H782" s="86">
        <v>0</v>
      </c>
      <c r="I782" s="86">
        <v>0</v>
      </c>
      <c r="J782" s="87">
        <v>3187.64</v>
      </c>
      <c r="K782" s="46">
        <f t="shared" si="13"/>
        <v>0</v>
      </c>
      <c r="L782" s="86">
        <v>0</v>
      </c>
      <c r="M782" s="86">
        <v>0</v>
      </c>
      <c r="N782" s="86">
        <v>0</v>
      </c>
      <c r="O782" s="87">
        <v>0</v>
      </c>
      <c r="P782" s="27"/>
    </row>
    <row r="783" spans="1:16" x14ac:dyDescent="0.35">
      <c r="A783" s="89" t="s">
        <v>70</v>
      </c>
      <c r="B783" s="100">
        <v>9001050100</v>
      </c>
      <c r="C783" s="89" t="s">
        <v>50</v>
      </c>
      <c r="D783" s="45">
        <v>313075.21879999997</v>
      </c>
      <c r="E783" s="45">
        <v>188926.3</v>
      </c>
      <c r="F783" s="76">
        <f>Table323[[#This Row],[Single Family]]+Table323[[#This Row],[2-4 Units]]+Table323[[#This Row],[&gt;4 Units]]</f>
        <v>30</v>
      </c>
      <c r="G783" s="86">
        <v>28</v>
      </c>
      <c r="H783" s="86">
        <v>2</v>
      </c>
      <c r="I783" s="86">
        <v>0</v>
      </c>
      <c r="J783" s="87">
        <v>51693.53</v>
      </c>
      <c r="K783" s="46">
        <f t="shared" si="13"/>
        <v>1</v>
      </c>
      <c r="L783" s="86">
        <v>1</v>
      </c>
      <c r="M783" s="86">
        <v>0</v>
      </c>
      <c r="N783" s="86">
        <v>0</v>
      </c>
      <c r="O783" s="87">
        <v>6954.07</v>
      </c>
      <c r="P783" s="27"/>
    </row>
    <row r="784" spans="1:16" x14ac:dyDescent="0.35">
      <c r="A784" s="89" t="s">
        <v>70</v>
      </c>
      <c r="B784" s="100">
        <v>9001050200</v>
      </c>
      <c r="C784" s="89" t="s">
        <v>50</v>
      </c>
      <c r="D784" s="45">
        <v>85551.934850000005</v>
      </c>
      <c r="E784" s="45">
        <v>112661.98</v>
      </c>
      <c r="F784" s="76">
        <f>Table323[[#This Row],[Single Family]]+Table323[[#This Row],[2-4 Units]]+Table323[[#This Row],[&gt;4 Units]]</f>
        <v>148</v>
      </c>
      <c r="G784" s="86">
        <v>86</v>
      </c>
      <c r="H784" s="86">
        <v>0</v>
      </c>
      <c r="I784" s="86">
        <v>62</v>
      </c>
      <c r="J784" s="87">
        <v>138832.07</v>
      </c>
      <c r="K784" s="46">
        <f t="shared" si="13"/>
        <v>1</v>
      </c>
      <c r="L784" s="86">
        <v>1</v>
      </c>
      <c r="M784" s="86">
        <v>0</v>
      </c>
      <c r="N784" s="86">
        <v>0</v>
      </c>
      <c r="O784" s="87">
        <v>30586.25</v>
      </c>
      <c r="P784" s="27"/>
    </row>
    <row r="785" spans="1:16" x14ac:dyDescent="0.35">
      <c r="A785" s="89" t="s">
        <v>70</v>
      </c>
      <c r="B785" s="100">
        <v>9001050300</v>
      </c>
      <c r="C785" s="89" t="s">
        <v>50</v>
      </c>
      <c r="D785" s="45">
        <v>201407.81696999999</v>
      </c>
      <c r="E785" s="45">
        <v>162898.29</v>
      </c>
      <c r="F785" s="76">
        <f>Table323[[#This Row],[Single Family]]+Table323[[#This Row],[2-4 Units]]+Table323[[#This Row],[&gt;4 Units]]</f>
        <v>47</v>
      </c>
      <c r="G785" s="86">
        <v>46</v>
      </c>
      <c r="H785" s="86">
        <v>1</v>
      </c>
      <c r="I785" s="86">
        <v>0</v>
      </c>
      <c r="J785" s="87">
        <v>120958.92</v>
      </c>
      <c r="K785" s="46">
        <f t="shared" si="13"/>
        <v>1</v>
      </c>
      <c r="L785" s="86">
        <v>1</v>
      </c>
      <c r="M785" s="86">
        <v>0</v>
      </c>
      <c r="N785" s="86">
        <v>0</v>
      </c>
      <c r="O785" s="87">
        <v>28164.22</v>
      </c>
      <c r="P785" s="27"/>
    </row>
    <row r="786" spans="1:16" x14ac:dyDescent="0.35">
      <c r="A786" s="89" t="s">
        <v>70</v>
      </c>
      <c r="B786" s="100">
        <v>9001050400</v>
      </c>
      <c r="C786" s="89" t="s">
        <v>50</v>
      </c>
      <c r="D786" s="45">
        <v>55530.781799999997</v>
      </c>
      <c r="E786" s="45">
        <v>23624.43</v>
      </c>
      <c r="F786" s="76">
        <f>Table323[[#This Row],[Single Family]]+Table323[[#This Row],[2-4 Units]]+Table323[[#This Row],[&gt;4 Units]]</f>
        <v>8</v>
      </c>
      <c r="G786" s="86">
        <v>8</v>
      </c>
      <c r="H786" s="86">
        <v>0</v>
      </c>
      <c r="I786" s="86">
        <v>0</v>
      </c>
      <c r="J786" s="87">
        <v>14101.36</v>
      </c>
      <c r="K786" s="46">
        <f t="shared" si="13"/>
        <v>0</v>
      </c>
      <c r="L786" s="86">
        <v>0</v>
      </c>
      <c r="M786" s="86">
        <v>0</v>
      </c>
      <c r="N786" s="86">
        <v>0</v>
      </c>
      <c r="O786" s="87">
        <v>0</v>
      </c>
      <c r="P786" s="27"/>
    </row>
    <row r="787" spans="1:16" x14ac:dyDescent="0.35">
      <c r="A787" s="89" t="s">
        <v>70</v>
      </c>
      <c r="B787" s="100">
        <v>9001050500</v>
      </c>
      <c r="C787" s="89" t="s">
        <v>50</v>
      </c>
      <c r="D787" s="45">
        <v>109391.51452</v>
      </c>
      <c r="E787" s="45">
        <v>52839.01</v>
      </c>
      <c r="F787" s="76">
        <f>Table323[[#This Row],[Single Family]]+Table323[[#This Row],[2-4 Units]]+Table323[[#This Row],[&gt;4 Units]]</f>
        <v>21</v>
      </c>
      <c r="G787" s="86">
        <v>21</v>
      </c>
      <c r="H787" s="86">
        <v>0</v>
      </c>
      <c r="I787" s="86">
        <v>0</v>
      </c>
      <c r="J787" s="87">
        <v>33592.22</v>
      </c>
      <c r="K787" s="46">
        <f t="shared" si="13"/>
        <v>1</v>
      </c>
      <c r="L787" s="86">
        <v>1</v>
      </c>
      <c r="M787" s="86">
        <v>0</v>
      </c>
      <c r="N787" s="86">
        <v>0</v>
      </c>
      <c r="O787" s="87">
        <v>45.43</v>
      </c>
      <c r="P787" s="27"/>
    </row>
    <row r="788" spans="1:16" x14ac:dyDescent="0.35">
      <c r="A788" s="89" t="s">
        <v>70</v>
      </c>
      <c r="B788" s="100">
        <v>9001050600</v>
      </c>
      <c r="C788" s="89" t="s">
        <v>50</v>
      </c>
      <c r="D788" s="45">
        <v>95315.104069999987</v>
      </c>
      <c r="E788" s="45">
        <v>62743.69</v>
      </c>
      <c r="F788" s="76">
        <f>Table323[[#This Row],[Single Family]]+Table323[[#This Row],[2-4 Units]]+Table323[[#This Row],[&gt;4 Units]]</f>
        <v>18</v>
      </c>
      <c r="G788" s="86">
        <v>17</v>
      </c>
      <c r="H788" s="86">
        <v>1</v>
      </c>
      <c r="I788" s="86">
        <v>0</v>
      </c>
      <c r="J788" s="87">
        <v>44345.22</v>
      </c>
      <c r="K788" s="46">
        <f t="shared" si="13"/>
        <v>1</v>
      </c>
      <c r="L788" s="86">
        <v>1</v>
      </c>
      <c r="M788" s="86">
        <v>0</v>
      </c>
      <c r="N788" s="86">
        <v>0</v>
      </c>
      <c r="O788" s="87">
        <v>242.02</v>
      </c>
      <c r="P788" s="27"/>
    </row>
    <row r="789" spans="1:16" x14ac:dyDescent="0.35">
      <c r="A789" s="89" t="s">
        <v>70</v>
      </c>
      <c r="B789" s="100">
        <v>9001055200</v>
      </c>
      <c r="C789" s="89" t="s">
        <v>50</v>
      </c>
      <c r="D789" s="45">
        <v>2027.7693999999999</v>
      </c>
      <c r="E789" s="45">
        <v>0</v>
      </c>
      <c r="F789" s="76">
        <f>Table323[[#This Row],[Single Family]]+Table323[[#This Row],[2-4 Units]]+Table323[[#This Row],[&gt;4 Units]]</f>
        <v>0</v>
      </c>
      <c r="G789" s="86">
        <v>0</v>
      </c>
      <c r="H789" s="86">
        <v>0</v>
      </c>
      <c r="I789" s="86">
        <v>0</v>
      </c>
      <c r="J789" s="87">
        <v>0</v>
      </c>
      <c r="K789" s="46">
        <f t="shared" si="13"/>
        <v>0</v>
      </c>
      <c r="L789" s="86">
        <v>0</v>
      </c>
      <c r="M789" s="86">
        <v>0</v>
      </c>
      <c r="N789" s="86">
        <v>0</v>
      </c>
      <c r="O789" s="87">
        <v>0</v>
      </c>
      <c r="P789" s="27"/>
    </row>
    <row r="790" spans="1:16" x14ac:dyDescent="0.35">
      <c r="A790" s="89" t="s">
        <v>70</v>
      </c>
      <c r="B790" s="100">
        <v>9001060400</v>
      </c>
      <c r="C790" s="89" t="s">
        <v>50</v>
      </c>
      <c r="D790" s="45">
        <v>3227.2336</v>
      </c>
      <c r="E790" s="45">
        <v>4888.45</v>
      </c>
      <c r="F790" s="76">
        <f>Table323[[#This Row],[Single Family]]+Table323[[#This Row],[2-4 Units]]+Table323[[#This Row],[&gt;4 Units]]</f>
        <v>1</v>
      </c>
      <c r="G790" s="86">
        <v>1</v>
      </c>
      <c r="H790" s="86">
        <v>0</v>
      </c>
      <c r="I790" s="86">
        <v>0</v>
      </c>
      <c r="J790" s="87">
        <v>4888.45</v>
      </c>
      <c r="K790" s="46">
        <f t="shared" si="13"/>
        <v>0</v>
      </c>
      <c r="L790" s="86">
        <v>0</v>
      </c>
      <c r="M790" s="86">
        <v>0</v>
      </c>
      <c r="N790" s="86">
        <v>0</v>
      </c>
      <c r="O790" s="87">
        <v>0</v>
      </c>
      <c r="P790" s="27"/>
    </row>
    <row r="791" spans="1:16" x14ac:dyDescent="0.35">
      <c r="A791" s="89" t="s">
        <v>71</v>
      </c>
      <c r="B791" s="100">
        <v>9003492100</v>
      </c>
      <c r="C791" s="89" t="s">
        <v>50</v>
      </c>
      <c r="D791" s="45">
        <v>42951.058489999996</v>
      </c>
      <c r="E791" s="45">
        <v>114201.74</v>
      </c>
      <c r="F791" s="76">
        <f>Table323[[#This Row],[Single Family]]+Table323[[#This Row],[2-4 Units]]+Table323[[#This Row],[&gt;4 Units]]</f>
        <v>8</v>
      </c>
      <c r="G791" s="86">
        <v>8</v>
      </c>
      <c r="H791" s="86">
        <v>0</v>
      </c>
      <c r="I791" s="86">
        <v>0</v>
      </c>
      <c r="J791" s="87">
        <v>3437.12</v>
      </c>
      <c r="K791" s="46">
        <f t="shared" si="13"/>
        <v>1</v>
      </c>
      <c r="L791" s="86">
        <v>1</v>
      </c>
      <c r="M791" s="86">
        <v>0</v>
      </c>
      <c r="N791" s="86">
        <v>0</v>
      </c>
      <c r="O791" s="87">
        <v>200.22</v>
      </c>
      <c r="P791" s="27"/>
    </row>
    <row r="792" spans="1:16" x14ac:dyDescent="0.35">
      <c r="A792" s="89" t="s">
        <v>71</v>
      </c>
      <c r="B792" s="100">
        <v>9003492200</v>
      </c>
      <c r="C792" s="89" t="s">
        <v>50</v>
      </c>
      <c r="D792" s="45">
        <v>44153.165800000002</v>
      </c>
      <c r="E792" s="45">
        <v>30102.720000000001</v>
      </c>
      <c r="F792" s="76">
        <f>Table323[[#This Row],[Single Family]]+Table323[[#This Row],[2-4 Units]]+Table323[[#This Row],[&gt;4 Units]]</f>
        <v>25</v>
      </c>
      <c r="G792" s="86">
        <v>25</v>
      </c>
      <c r="H792" s="86">
        <v>0</v>
      </c>
      <c r="I792" s="86">
        <v>0</v>
      </c>
      <c r="J792" s="87">
        <v>26127.99</v>
      </c>
      <c r="K792" s="46">
        <f t="shared" si="13"/>
        <v>4</v>
      </c>
      <c r="L792" s="86">
        <v>4</v>
      </c>
      <c r="M792" s="86">
        <v>0</v>
      </c>
      <c r="N792" s="86">
        <v>0</v>
      </c>
      <c r="O792" s="87">
        <v>1291.93</v>
      </c>
      <c r="P792" s="27"/>
    </row>
    <row r="793" spans="1:16" x14ac:dyDescent="0.35">
      <c r="A793" s="89" t="s">
        <v>71</v>
      </c>
      <c r="B793" s="100">
        <v>9003492300</v>
      </c>
      <c r="C793" s="89" t="s">
        <v>50</v>
      </c>
      <c r="D793" s="45">
        <v>172135.45269000001</v>
      </c>
      <c r="E793" s="45">
        <v>108647.03999999999</v>
      </c>
      <c r="F793" s="76">
        <f>Table323[[#This Row],[Single Family]]+Table323[[#This Row],[2-4 Units]]+Table323[[#This Row],[&gt;4 Units]]</f>
        <v>14</v>
      </c>
      <c r="G793" s="86">
        <v>14</v>
      </c>
      <c r="H793" s="86">
        <v>0</v>
      </c>
      <c r="I793" s="86">
        <v>0</v>
      </c>
      <c r="J793" s="87">
        <v>16252.68</v>
      </c>
      <c r="K793" s="46">
        <f t="shared" si="13"/>
        <v>8</v>
      </c>
      <c r="L793" s="86">
        <v>8</v>
      </c>
      <c r="M793" s="86">
        <v>0</v>
      </c>
      <c r="N793" s="86">
        <v>0</v>
      </c>
      <c r="O793" s="87">
        <v>30305.56</v>
      </c>
      <c r="P793" s="27"/>
    </row>
    <row r="794" spans="1:16" x14ac:dyDescent="0.35">
      <c r="A794" s="89" t="s">
        <v>71</v>
      </c>
      <c r="B794" s="100">
        <v>9003492400</v>
      </c>
      <c r="C794" s="89" t="s">
        <v>50</v>
      </c>
      <c r="D794" s="45">
        <v>36871.464</v>
      </c>
      <c r="E794" s="45">
        <v>37503.56</v>
      </c>
      <c r="F794" s="76">
        <f>Table323[[#This Row],[Single Family]]+Table323[[#This Row],[2-4 Units]]+Table323[[#This Row],[&gt;4 Units]]</f>
        <v>16</v>
      </c>
      <c r="G794" s="86">
        <v>16</v>
      </c>
      <c r="H794" s="86">
        <v>0</v>
      </c>
      <c r="I794" s="86">
        <v>0</v>
      </c>
      <c r="J794" s="87">
        <v>10524.3</v>
      </c>
      <c r="K794" s="46">
        <f t="shared" si="13"/>
        <v>3</v>
      </c>
      <c r="L794" s="86">
        <v>3</v>
      </c>
      <c r="M794" s="86">
        <v>0</v>
      </c>
      <c r="N794" s="86">
        <v>0</v>
      </c>
      <c r="O794" s="87">
        <v>13588.51</v>
      </c>
      <c r="P794" s="27"/>
    </row>
    <row r="795" spans="1:16" x14ac:dyDescent="0.35">
      <c r="A795" s="89" t="s">
        <v>71</v>
      </c>
      <c r="B795" s="100">
        <v>9003492500</v>
      </c>
      <c r="C795" s="89" t="s">
        <v>50</v>
      </c>
      <c r="D795" s="45">
        <v>44277.002420000004</v>
      </c>
      <c r="E795" s="45">
        <v>21672.28</v>
      </c>
      <c r="F795" s="76">
        <f>Table323[[#This Row],[Single Family]]+Table323[[#This Row],[2-4 Units]]+Table323[[#This Row],[&gt;4 Units]]</f>
        <v>402</v>
      </c>
      <c r="G795" s="86">
        <v>59</v>
      </c>
      <c r="H795" s="86">
        <v>0</v>
      </c>
      <c r="I795" s="86">
        <v>343</v>
      </c>
      <c r="J795" s="87">
        <v>82494.36</v>
      </c>
      <c r="K795" s="46">
        <f t="shared" si="13"/>
        <v>58</v>
      </c>
      <c r="L795" s="86">
        <v>12</v>
      </c>
      <c r="M795" s="86">
        <v>0</v>
      </c>
      <c r="N795" s="86">
        <v>46</v>
      </c>
      <c r="O795" s="87">
        <v>36501.94</v>
      </c>
      <c r="P795" s="27"/>
    </row>
    <row r="796" spans="1:16" x14ac:dyDescent="0.35">
      <c r="A796" s="89" t="s">
        <v>71</v>
      </c>
      <c r="B796" s="100">
        <v>9003492600</v>
      </c>
      <c r="C796" s="89" t="s">
        <v>50</v>
      </c>
      <c r="D796" s="45">
        <v>94337.711990000011</v>
      </c>
      <c r="E796" s="45">
        <v>77059.92</v>
      </c>
      <c r="F796" s="76">
        <f>Table323[[#This Row],[Single Family]]+Table323[[#This Row],[2-4 Units]]+Table323[[#This Row],[&gt;4 Units]]</f>
        <v>39</v>
      </c>
      <c r="G796" s="86">
        <v>39</v>
      </c>
      <c r="H796" s="86">
        <v>0</v>
      </c>
      <c r="I796" s="86">
        <v>0</v>
      </c>
      <c r="J796" s="87">
        <v>53265.21</v>
      </c>
      <c r="K796" s="46">
        <f t="shared" si="13"/>
        <v>8</v>
      </c>
      <c r="L796" s="86">
        <v>8</v>
      </c>
      <c r="M796" s="86">
        <v>0</v>
      </c>
      <c r="N796" s="86">
        <v>0</v>
      </c>
      <c r="O796" s="87">
        <v>7063.56</v>
      </c>
      <c r="P796" s="27"/>
    </row>
    <row r="797" spans="1:16" x14ac:dyDescent="0.35">
      <c r="A797" s="89" t="s">
        <v>71</v>
      </c>
      <c r="B797" s="100">
        <v>9003494100</v>
      </c>
      <c r="C797" s="89" t="s">
        <v>50</v>
      </c>
      <c r="D797" s="45">
        <v>751.32270000000005</v>
      </c>
      <c r="E797" s="45">
        <v>0</v>
      </c>
      <c r="F797" s="76">
        <f>Table323[[#This Row],[Single Family]]+Table323[[#This Row],[2-4 Units]]+Table323[[#This Row],[&gt;4 Units]]</f>
        <v>0</v>
      </c>
      <c r="G797" s="86">
        <v>0</v>
      </c>
      <c r="H797" s="86">
        <v>0</v>
      </c>
      <c r="I797" s="86">
        <v>0</v>
      </c>
      <c r="J797" s="87">
        <v>0</v>
      </c>
      <c r="K797" s="46">
        <f t="shared" si="13"/>
        <v>0</v>
      </c>
      <c r="L797" s="86">
        <v>0</v>
      </c>
      <c r="M797" s="86">
        <v>0</v>
      </c>
      <c r="N797" s="86">
        <v>0</v>
      </c>
      <c r="O797" s="87">
        <v>0</v>
      </c>
      <c r="P797" s="27"/>
    </row>
    <row r="798" spans="1:16" x14ac:dyDescent="0.35">
      <c r="A798" s="89" t="s">
        <v>71</v>
      </c>
      <c r="B798" s="100">
        <v>9003502500</v>
      </c>
      <c r="C798" s="89" t="s">
        <v>50</v>
      </c>
      <c r="D798" s="45">
        <v>257.99869999999999</v>
      </c>
      <c r="E798" s="45">
        <v>0</v>
      </c>
      <c r="F798" s="76">
        <f>Table323[[#This Row],[Single Family]]+Table323[[#This Row],[2-4 Units]]+Table323[[#This Row],[&gt;4 Units]]</f>
        <v>0</v>
      </c>
      <c r="G798" s="86">
        <v>0</v>
      </c>
      <c r="H798" s="86">
        <v>0</v>
      </c>
      <c r="I798" s="86">
        <v>0</v>
      </c>
      <c r="J798" s="87">
        <v>0</v>
      </c>
      <c r="K798" s="46">
        <f t="shared" si="13"/>
        <v>0</v>
      </c>
      <c r="L798" s="86">
        <v>0</v>
      </c>
      <c r="M798" s="86">
        <v>0</v>
      </c>
      <c r="N798" s="86">
        <v>0</v>
      </c>
      <c r="O798" s="87">
        <v>0</v>
      </c>
      <c r="P798" s="27"/>
    </row>
    <row r="799" spans="1:16" x14ac:dyDescent="0.35">
      <c r="A799" s="89" t="s">
        <v>72</v>
      </c>
      <c r="B799" s="100">
        <v>9013840100</v>
      </c>
      <c r="C799" s="89" t="s">
        <v>50</v>
      </c>
      <c r="D799" s="45">
        <v>106976.07131999999</v>
      </c>
      <c r="E799" s="45">
        <v>272039.40000000002</v>
      </c>
      <c r="F799" s="76">
        <f>Table323[[#This Row],[Single Family]]+Table323[[#This Row],[2-4 Units]]+Table323[[#This Row],[&gt;4 Units]]</f>
        <v>38</v>
      </c>
      <c r="G799" s="86">
        <v>38</v>
      </c>
      <c r="H799" s="86">
        <v>0</v>
      </c>
      <c r="I799" s="86">
        <v>0</v>
      </c>
      <c r="J799" s="87">
        <v>66509.7</v>
      </c>
      <c r="K799" s="46">
        <f t="shared" si="13"/>
        <v>57</v>
      </c>
      <c r="L799" s="86">
        <v>5</v>
      </c>
      <c r="M799" s="86">
        <v>4</v>
      </c>
      <c r="N799" s="86">
        <v>48</v>
      </c>
      <c r="O799" s="87">
        <v>166152.22</v>
      </c>
      <c r="P799" s="27"/>
    </row>
    <row r="800" spans="1:16" x14ac:dyDescent="0.35">
      <c r="A800" s="89" t="s">
        <v>72</v>
      </c>
      <c r="B800" s="100">
        <v>9013890201</v>
      </c>
      <c r="C800" s="89" t="s">
        <v>50</v>
      </c>
      <c r="D800" s="45">
        <v>248.6919</v>
      </c>
      <c r="E800" s="45">
        <v>0</v>
      </c>
      <c r="F800" s="76">
        <f>Table323[[#This Row],[Single Family]]+Table323[[#This Row],[2-4 Units]]+Table323[[#This Row],[&gt;4 Units]]</f>
        <v>0</v>
      </c>
      <c r="G800" s="86">
        <v>0</v>
      </c>
      <c r="H800" s="86">
        <v>0</v>
      </c>
      <c r="I800" s="86">
        <v>0</v>
      </c>
      <c r="J800" s="87">
        <v>0</v>
      </c>
      <c r="K800" s="46">
        <f t="shared" si="13"/>
        <v>0</v>
      </c>
      <c r="L800" s="86">
        <v>0</v>
      </c>
      <c r="M800" s="86">
        <v>0</v>
      </c>
      <c r="N800" s="86">
        <v>0</v>
      </c>
      <c r="O800" s="87">
        <v>0</v>
      </c>
      <c r="P800" s="27"/>
    </row>
    <row r="801" spans="1:16" x14ac:dyDescent="0.35">
      <c r="A801" s="89" t="s">
        <v>72</v>
      </c>
      <c r="B801" s="100">
        <v>9015830100</v>
      </c>
      <c r="C801" s="89" t="s">
        <v>50</v>
      </c>
      <c r="D801" s="45">
        <v>430.8476</v>
      </c>
      <c r="E801" s="45">
        <v>0</v>
      </c>
      <c r="F801" s="76">
        <f>Table323[[#This Row],[Single Family]]+Table323[[#This Row],[2-4 Units]]+Table323[[#This Row],[&gt;4 Units]]</f>
        <v>0</v>
      </c>
      <c r="G801" s="86">
        <v>0</v>
      </c>
      <c r="H801" s="86">
        <v>0</v>
      </c>
      <c r="I801" s="86">
        <v>0</v>
      </c>
      <c r="J801" s="87">
        <v>0</v>
      </c>
      <c r="K801" s="46">
        <f t="shared" si="13"/>
        <v>0</v>
      </c>
      <c r="L801" s="86">
        <v>0</v>
      </c>
      <c r="M801" s="86">
        <v>0</v>
      </c>
      <c r="N801" s="86">
        <v>0</v>
      </c>
      <c r="O801" s="87">
        <v>0</v>
      </c>
      <c r="P801" s="27"/>
    </row>
    <row r="802" spans="1:16" x14ac:dyDescent="0.35">
      <c r="A802" s="89" t="s">
        <v>73</v>
      </c>
      <c r="B802" s="100">
        <v>9001042900</v>
      </c>
      <c r="C802" s="89" t="s">
        <v>50</v>
      </c>
      <c r="D802" s="45">
        <v>335.20909999999998</v>
      </c>
      <c r="E802" s="45">
        <v>38318.03</v>
      </c>
      <c r="F802" s="76">
        <f>Table323[[#This Row],[Single Family]]+Table323[[#This Row],[2-4 Units]]+Table323[[#This Row],[&gt;4 Units]]</f>
        <v>0</v>
      </c>
      <c r="G802" s="86">
        <v>0</v>
      </c>
      <c r="H802" s="86">
        <v>0</v>
      </c>
      <c r="I802" s="86">
        <v>0</v>
      </c>
      <c r="J802" s="87">
        <v>0</v>
      </c>
      <c r="K802" s="46">
        <f t="shared" si="13"/>
        <v>0</v>
      </c>
      <c r="L802" s="86">
        <v>0</v>
      </c>
      <c r="M802" s="86">
        <v>0</v>
      </c>
      <c r="N802" s="86">
        <v>0</v>
      </c>
      <c r="O802" s="87">
        <v>0</v>
      </c>
      <c r="P802" s="27"/>
    </row>
    <row r="803" spans="1:16" x14ac:dyDescent="0.35">
      <c r="A803" s="89" t="s">
        <v>73</v>
      </c>
      <c r="B803" s="100">
        <v>9001045101</v>
      </c>
      <c r="C803" s="89" t="s">
        <v>50</v>
      </c>
      <c r="D803" s="45">
        <v>87675.122799999997</v>
      </c>
      <c r="E803" s="45">
        <v>128588.38</v>
      </c>
      <c r="F803" s="76">
        <f>Table323[[#This Row],[Single Family]]+Table323[[#This Row],[2-4 Units]]+Table323[[#This Row],[&gt;4 Units]]</f>
        <v>34</v>
      </c>
      <c r="G803" s="86">
        <v>34</v>
      </c>
      <c r="H803" s="86">
        <v>0</v>
      </c>
      <c r="I803" s="86">
        <v>0</v>
      </c>
      <c r="J803" s="87">
        <v>104655.58</v>
      </c>
      <c r="K803" s="46">
        <f t="shared" si="13"/>
        <v>0</v>
      </c>
      <c r="L803" s="86">
        <v>0</v>
      </c>
      <c r="M803" s="86">
        <v>0</v>
      </c>
      <c r="N803" s="86">
        <v>0</v>
      </c>
      <c r="O803" s="87">
        <v>0</v>
      </c>
      <c r="P803" s="27"/>
    </row>
    <row r="804" spans="1:16" x14ac:dyDescent="0.35">
      <c r="A804" s="89" t="s">
        <v>73</v>
      </c>
      <c r="B804" s="100">
        <v>9001045102</v>
      </c>
      <c r="C804" s="89" t="s">
        <v>50</v>
      </c>
      <c r="D804" s="45">
        <v>235148.96158</v>
      </c>
      <c r="E804" s="45">
        <v>293156.40000000002</v>
      </c>
      <c r="F804" s="76">
        <f>Table323[[#This Row],[Single Family]]+Table323[[#This Row],[2-4 Units]]+Table323[[#This Row],[&gt;4 Units]]</f>
        <v>45</v>
      </c>
      <c r="G804" s="86">
        <v>45</v>
      </c>
      <c r="H804" s="86">
        <v>0</v>
      </c>
      <c r="I804" s="86">
        <v>0</v>
      </c>
      <c r="J804" s="87">
        <v>95917.14</v>
      </c>
      <c r="K804" s="46">
        <f t="shared" si="13"/>
        <v>2</v>
      </c>
      <c r="L804" s="86">
        <v>2</v>
      </c>
      <c r="M804" s="86">
        <v>0</v>
      </c>
      <c r="N804" s="86">
        <v>0</v>
      </c>
      <c r="O804" s="87">
        <v>9849.2199999999993</v>
      </c>
      <c r="P804" s="27"/>
    </row>
    <row r="805" spans="1:16" x14ac:dyDescent="0.35">
      <c r="A805" s="89" t="s">
        <v>73</v>
      </c>
      <c r="B805" s="100">
        <v>9001045200</v>
      </c>
      <c r="C805" s="89" t="s">
        <v>50</v>
      </c>
      <c r="D805" s="45">
        <v>59040.675000000003</v>
      </c>
      <c r="E805" s="45">
        <v>45249.63</v>
      </c>
      <c r="F805" s="76">
        <f>Table323[[#This Row],[Single Family]]+Table323[[#This Row],[2-4 Units]]+Table323[[#This Row],[&gt;4 Units]]</f>
        <v>16</v>
      </c>
      <c r="G805" s="86">
        <v>15</v>
      </c>
      <c r="H805" s="86">
        <v>1</v>
      </c>
      <c r="I805" s="86">
        <v>0</v>
      </c>
      <c r="J805" s="87">
        <v>35494.129999999997</v>
      </c>
      <c r="K805" s="46">
        <f t="shared" si="13"/>
        <v>0</v>
      </c>
      <c r="L805" s="86">
        <v>0</v>
      </c>
      <c r="M805" s="86">
        <v>0</v>
      </c>
      <c r="N805" s="86">
        <v>0</v>
      </c>
      <c r="O805" s="87">
        <v>0</v>
      </c>
      <c r="P805" s="27"/>
    </row>
    <row r="806" spans="1:16" x14ac:dyDescent="0.35">
      <c r="A806" s="89" t="s">
        <v>73</v>
      </c>
      <c r="B806" s="100">
        <v>9001045300</v>
      </c>
      <c r="C806" s="89" t="s">
        <v>50</v>
      </c>
      <c r="D806" s="45">
        <v>43164.503799999999</v>
      </c>
      <c r="E806" s="45">
        <v>49681.279999999999</v>
      </c>
      <c r="F806" s="76">
        <f>Table323[[#This Row],[Single Family]]+Table323[[#This Row],[2-4 Units]]+Table323[[#This Row],[&gt;4 Units]]</f>
        <v>55</v>
      </c>
      <c r="G806" s="86">
        <v>55</v>
      </c>
      <c r="H806" s="86">
        <v>0</v>
      </c>
      <c r="I806" s="86">
        <v>0</v>
      </c>
      <c r="J806" s="87">
        <v>143784.20000000001</v>
      </c>
      <c r="K806" s="46">
        <f t="shared" si="13"/>
        <v>2</v>
      </c>
      <c r="L806" s="86">
        <v>1</v>
      </c>
      <c r="M806" s="86">
        <v>1</v>
      </c>
      <c r="N806" s="86">
        <v>0</v>
      </c>
      <c r="O806" s="87">
        <v>13049</v>
      </c>
      <c r="P806" s="27"/>
    </row>
    <row r="807" spans="1:16" x14ac:dyDescent="0.35">
      <c r="A807" s="89" t="s">
        <v>73</v>
      </c>
      <c r="B807" s="100">
        <v>9001045400</v>
      </c>
      <c r="C807" s="89" t="s">
        <v>50</v>
      </c>
      <c r="D807" s="45">
        <v>60846.443299999999</v>
      </c>
      <c r="E807" s="45">
        <v>90410.13</v>
      </c>
      <c r="F807" s="76">
        <f>Table323[[#This Row],[Single Family]]+Table323[[#This Row],[2-4 Units]]+Table323[[#This Row],[&gt;4 Units]]</f>
        <v>22</v>
      </c>
      <c r="G807" s="86">
        <v>22</v>
      </c>
      <c r="H807" s="86">
        <v>0</v>
      </c>
      <c r="I807" s="86">
        <v>0</v>
      </c>
      <c r="J807" s="87">
        <v>54346.36</v>
      </c>
      <c r="K807" s="46">
        <f t="shared" si="13"/>
        <v>2</v>
      </c>
      <c r="L807" s="86">
        <v>2</v>
      </c>
      <c r="M807" s="86">
        <v>0</v>
      </c>
      <c r="N807" s="86">
        <v>0</v>
      </c>
      <c r="O807" s="87">
        <v>5601.77</v>
      </c>
      <c r="P807" s="27"/>
    </row>
    <row r="808" spans="1:16" x14ac:dyDescent="0.35">
      <c r="A808" s="89" t="s">
        <v>73</v>
      </c>
      <c r="B808" s="100">
        <v>9001055100</v>
      </c>
      <c r="C808" s="89" t="s">
        <v>50</v>
      </c>
      <c r="D808" s="45">
        <v>360.41590000000002</v>
      </c>
      <c r="E808" s="45">
        <v>0</v>
      </c>
      <c r="F808" s="76">
        <f>Table323[[#This Row],[Single Family]]+Table323[[#This Row],[2-4 Units]]+Table323[[#This Row],[&gt;4 Units]]</f>
        <v>0</v>
      </c>
      <c r="G808" s="86">
        <v>0</v>
      </c>
      <c r="H808" s="86">
        <v>0</v>
      </c>
      <c r="I808" s="86">
        <v>0</v>
      </c>
      <c r="J808" s="87">
        <v>0</v>
      </c>
      <c r="K808" s="46">
        <f t="shared" si="13"/>
        <v>0</v>
      </c>
      <c r="L808" s="86">
        <v>0</v>
      </c>
      <c r="M808" s="86">
        <v>0</v>
      </c>
      <c r="N808" s="86">
        <v>0</v>
      </c>
      <c r="O808" s="87">
        <v>0</v>
      </c>
      <c r="P808" s="27"/>
    </row>
    <row r="809" spans="1:16" x14ac:dyDescent="0.35">
      <c r="A809" s="89" t="s">
        <v>73</v>
      </c>
      <c r="B809" s="100">
        <v>9001240100</v>
      </c>
      <c r="C809" s="89" t="s">
        <v>50</v>
      </c>
      <c r="D809" s="45">
        <v>364.0994</v>
      </c>
      <c r="E809" s="45">
        <v>0</v>
      </c>
      <c r="F809" s="76">
        <f>Table323[[#This Row],[Single Family]]+Table323[[#This Row],[2-4 Units]]+Table323[[#This Row],[&gt;4 Units]]</f>
        <v>0</v>
      </c>
      <c r="G809" s="86">
        <v>0</v>
      </c>
      <c r="H809" s="86">
        <v>0</v>
      </c>
      <c r="I809" s="86">
        <v>0</v>
      </c>
      <c r="J809" s="87">
        <v>0</v>
      </c>
      <c r="K809" s="46">
        <f t="shared" si="13"/>
        <v>0</v>
      </c>
      <c r="L809" s="86">
        <v>0</v>
      </c>
      <c r="M809" s="86">
        <v>0</v>
      </c>
      <c r="N809" s="86">
        <v>0</v>
      </c>
      <c r="O809" s="87">
        <v>0</v>
      </c>
      <c r="P809" s="27"/>
    </row>
    <row r="810" spans="1:16" x14ac:dyDescent="0.35">
      <c r="A810" s="89" t="s">
        <v>73</v>
      </c>
      <c r="B810" s="100">
        <v>9001245400</v>
      </c>
      <c r="C810" s="89" t="s">
        <v>50</v>
      </c>
      <c r="D810" s="45">
        <v>136.90430000000001</v>
      </c>
      <c r="E810" s="45">
        <v>0</v>
      </c>
      <c r="F810" s="76">
        <f>Table323[[#This Row],[Single Family]]+Table323[[#This Row],[2-4 Units]]+Table323[[#This Row],[&gt;4 Units]]</f>
        <v>0</v>
      </c>
      <c r="G810" s="86">
        <v>0</v>
      </c>
      <c r="H810" s="86">
        <v>0</v>
      </c>
      <c r="I810" s="86">
        <v>0</v>
      </c>
      <c r="J810" s="87">
        <v>0</v>
      </c>
      <c r="K810" s="46">
        <f t="shared" si="13"/>
        <v>0</v>
      </c>
      <c r="L810" s="86">
        <v>0</v>
      </c>
      <c r="M810" s="86">
        <v>0</v>
      </c>
      <c r="N810" s="86">
        <v>0</v>
      </c>
      <c r="O810" s="87">
        <v>0</v>
      </c>
      <c r="P810" s="27"/>
    </row>
    <row r="811" spans="1:16" x14ac:dyDescent="0.35">
      <c r="A811" s="89" t="s">
        <v>74</v>
      </c>
      <c r="B811" s="100">
        <v>9005320200</v>
      </c>
      <c r="C811" s="89" t="s">
        <v>50</v>
      </c>
      <c r="D811" s="45">
        <v>198441.82037</v>
      </c>
      <c r="E811" s="45">
        <v>260576.46</v>
      </c>
      <c r="F811" s="76">
        <f>Table323[[#This Row],[Single Family]]+Table323[[#This Row],[2-4 Units]]+Table323[[#This Row],[&gt;4 Units]]</f>
        <v>67</v>
      </c>
      <c r="G811" s="86">
        <v>67</v>
      </c>
      <c r="H811" s="86">
        <v>0</v>
      </c>
      <c r="I811" s="86">
        <v>0</v>
      </c>
      <c r="J811" s="87">
        <v>89994.87</v>
      </c>
      <c r="K811" s="46">
        <f t="shared" si="13"/>
        <v>122</v>
      </c>
      <c r="L811" s="86">
        <v>16</v>
      </c>
      <c r="M811" s="86">
        <v>12</v>
      </c>
      <c r="N811" s="86">
        <v>94</v>
      </c>
      <c r="O811" s="87">
        <v>126798.84</v>
      </c>
      <c r="P811" s="27"/>
    </row>
    <row r="812" spans="1:16" x14ac:dyDescent="0.35">
      <c r="A812" s="89" t="s">
        <v>74</v>
      </c>
      <c r="B812" s="100">
        <v>9005320100</v>
      </c>
      <c r="C812" s="89" t="s">
        <v>50</v>
      </c>
      <c r="D812" s="45">
        <v>0.82679999999999998</v>
      </c>
      <c r="E812" s="45">
        <v>13818.99</v>
      </c>
      <c r="F812" s="76">
        <f>Table323[[#This Row],[Single Family]]+Table323[[#This Row],[2-4 Units]]+Table323[[#This Row],[&gt;4 Units]]</f>
        <v>0</v>
      </c>
      <c r="G812" s="86">
        <v>0</v>
      </c>
      <c r="H812" s="86">
        <v>0</v>
      </c>
      <c r="I812" s="86">
        <v>0</v>
      </c>
      <c r="J812" s="87">
        <v>0</v>
      </c>
      <c r="K812" s="46">
        <f t="shared" si="13"/>
        <v>0</v>
      </c>
      <c r="L812" s="86">
        <v>0</v>
      </c>
      <c r="M812" s="86">
        <v>0</v>
      </c>
      <c r="N812" s="86">
        <v>0</v>
      </c>
      <c r="O812" s="87">
        <v>0</v>
      </c>
      <c r="P812" s="27"/>
    </row>
    <row r="813" spans="1:16" x14ac:dyDescent="0.35">
      <c r="A813" s="89" t="s">
        <v>75</v>
      </c>
      <c r="B813" s="100">
        <v>9015800500</v>
      </c>
      <c r="C813" s="89" t="s">
        <v>50</v>
      </c>
      <c r="D813" s="45">
        <v>325360.00983</v>
      </c>
      <c r="E813" s="45">
        <v>263212.23</v>
      </c>
      <c r="F813" s="76">
        <f>Table323[[#This Row],[Single Family]]+Table323[[#This Row],[2-4 Units]]+Table323[[#This Row],[&gt;4 Units]]</f>
        <v>95</v>
      </c>
      <c r="G813" s="86">
        <v>92</v>
      </c>
      <c r="H813" s="86">
        <v>3</v>
      </c>
      <c r="I813" s="86">
        <v>0</v>
      </c>
      <c r="J813" s="87">
        <v>123204.61</v>
      </c>
      <c r="K813" s="46">
        <f t="shared" si="13"/>
        <v>131</v>
      </c>
      <c r="L813" s="86">
        <v>29</v>
      </c>
      <c r="M813" s="86">
        <v>5</v>
      </c>
      <c r="N813" s="86">
        <v>97</v>
      </c>
      <c r="O813" s="87">
        <v>103055.62</v>
      </c>
      <c r="P813" s="27"/>
    </row>
    <row r="814" spans="1:16" x14ac:dyDescent="0.35">
      <c r="A814" s="89" t="s">
        <v>75</v>
      </c>
      <c r="B814" s="100">
        <v>9015825000</v>
      </c>
      <c r="C814" s="89" t="s">
        <v>50</v>
      </c>
      <c r="D814" s="45">
        <v>444.27249999999998</v>
      </c>
      <c r="E814" s="45">
        <v>3123.46</v>
      </c>
      <c r="F814" s="76">
        <f>Table323[[#This Row],[Single Family]]+Table323[[#This Row],[2-4 Units]]+Table323[[#This Row],[&gt;4 Units]]</f>
        <v>1</v>
      </c>
      <c r="G814" s="86">
        <v>1</v>
      </c>
      <c r="H814" s="86">
        <v>0</v>
      </c>
      <c r="I814" s="86">
        <v>0</v>
      </c>
      <c r="J814" s="87">
        <v>3123.46</v>
      </c>
      <c r="K814" s="46">
        <f t="shared" si="13"/>
        <v>0</v>
      </c>
      <c r="L814" s="86">
        <v>0</v>
      </c>
      <c r="M814" s="86">
        <v>0</v>
      </c>
      <c r="N814" s="86">
        <v>0</v>
      </c>
      <c r="O814" s="87">
        <v>0</v>
      </c>
      <c r="P814" s="27"/>
    </row>
    <row r="815" spans="1:16" x14ac:dyDescent="0.35">
      <c r="A815" s="89" t="s">
        <v>75</v>
      </c>
      <c r="B815" s="100">
        <v>9015800700</v>
      </c>
      <c r="C815" s="89" t="s">
        <v>50</v>
      </c>
      <c r="D815" s="45">
        <v>27.220800000000001</v>
      </c>
      <c r="E815" s="45">
        <v>0</v>
      </c>
      <c r="F815" s="76">
        <f>Table323[[#This Row],[Single Family]]+Table323[[#This Row],[2-4 Units]]+Table323[[#This Row],[&gt;4 Units]]</f>
        <v>0</v>
      </c>
      <c r="G815" s="86">
        <v>0</v>
      </c>
      <c r="H815" s="86">
        <v>0</v>
      </c>
      <c r="I815" s="86">
        <v>0</v>
      </c>
      <c r="J815" s="87">
        <v>0</v>
      </c>
      <c r="K815" s="46">
        <f t="shared" si="13"/>
        <v>0</v>
      </c>
      <c r="L815" s="86">
        <v>0</v>
      </c>
      <c r="M815" s="86">
        <v>0</v>
      </c>
      <c r="N815" s="86">
        <v>0</v>
      </c>
      <c r="O815" s="87">
        <v>0</v>
      </c>
      <c r="P815" s="27"/>
    </row>
    <row r="816" spans="1:16" x14ac:dyDescent="0.35">
      <c r="A816" s="89" t="s">
        <v>75</v>
      </c>
      <c r="B816" s="100">
        <v>9015800400</v>
      </c>
      <c r="C816" s="89" t="s">
        <v>50</v>
      </c>
      <c r="D816" s="45">
        <v>102.8942</v>
      </c>
      <c r="E816" s="45">
        <v>28374.03</v>
      </c>
      <c r="F816" s="76">
        <f>Table323[[#This Row],[Single Family]]+Table323[[#This Row],[2-4 Units]]+Table323[[#This Row],[&gt;4 Units]]</f>
        <v>0</v>
      </c>
      <c r="G816" s="86">
        <v>0</v>
      </c>
      <c r="H816" s="86">
        <v>0</v>
      </c>
      <c r="I816" s="86">
        <v>0</v>
      </c>
      <c r="J816" s="87">
        <v>0</v>
      </c>
      <c r="K816" s="46">
        <f t="shared" si="13"/>
        <v>0</v>
      </c>
      <c r="L816" s="86">
        <v>0</v>
      </c>
      <c r="M816" s="86">
        <v>0</v>
      </c>
      <c r="N816" s="86">
        <v>0</v>
      </c>
      <c r="O816" s="87">
        <v>0</v>
      </c>
      <c r="P816" s="27"/>
    </row>
    <row r="817" spans="1:16" x14ac:dyDescent="0.35">
      <c r="A817" s="89" t="s">
        <v>76</v>
      </c>
      <c r="B817" s="100">
        <v>9003470100</v>
      </c>
      <c r="C817" s="89" t="s">
        <v>50</v>
      </c>
      <c r="D817" s="45">
        <v>123.65430000000001</v>
      </c>
      <c r="E817" s="45">
        <v>61182.46</v>
      </c>
      <c r="F817" s="76">
        <f>Table323[[#This Row],[Single Family]]+Table323[[#This Row],[2-4 Units]]+Table323[[#This Row],[&gt;4 Units]]</f>
        <v>0</v>
      </c>
      <c r="G817" s="86">
        <v>0</v>
      </c>
      <c r="H817" s="86">
        <v>0</v>
      </c>
      <c r="I817" s="86">
        <v>0</v>
      </c>
      <c r="J817" s="87">
        <v>0</v>
      </c>
      <c r="K817" s="46">
        <f t="shared" si="13"/>
        <v>0</v>
      </c>
      <c r="L817" s="86">
        <v>0</v>
      </c>
      <c r="M817" s="86">
        <v>0</v>
      </c>
      <c r="N817" s="86">
        <v>0</v>
      </c>
      <c r="O817" s="87">
        <v>0</v>
      </c>
      <c r="P817" s="27"/>
    </row>
    <row r="818" spans="1:16" x14ac:dyDescent="0.35">
      <c r="A818" s="89" t="s">
        <v>76</v>
      </c>
      <c r="B818" s="100">
        <v>9003473100</v>
      </c>
      <c r="C818" s="89" t="s">
        <v>50</v>
      </c>
      <c r="D818" s="95">
        <v>73018.260060000001</v>
      </c>
      <c r="E818" s="95">
        <v>179635.83</v>
      </c>
      <c r="F818" s="96">
        <f>Table323[[#This Row],[Single Family]]+Table323[[#This Row],[2-4 Units]]+Table323[[#This Row],[&gt;4 Units]]</f>
        <v>37</v>
      </c>
      <c r="G818" s="97">
        <v>37</v>
      </c>
      <c r="H818" s="97">
        <v>0</v>
      </c>
      <c r="I818" s="97">
        <v>0</v>
      </c>
      <c r="J818" s="98">
        <v>49833.53</v>
      </c>
      <c r="K818" s="46">
        <f t="shared" si="13"/>
        <v>22</v>
      </c>
      <c r="L818" s="97">
        <v>21</v>
      </c>
      <c r="M818" s="97">
        <v>1</v>
      </c>
      <c r="N818" s="97">
        <v>0</v>
      </c>
      <c r="O818" s="99">
        <v>114055.94</v>
      </c>
      <c r="P818" s="27"/>
    </row>
    <row r="819" spans="1:16" x14ac:dyDescent="0.35">
      <c r="A819" s="89" t="s">
        <v>76</v>
      </c>
      <c r="B819" s="100">
        <v>9003473400</v>
      </c>
      <c r="C819" s="89" t="s">
        <v>50</v>
      </c>
      <c r="D819" s="95">
        <v>25117.865470000001</v>
      </c>
      <c r="E819" s="95">
        <v>66563.820000000007</v>
      </c>
      <c r="F819" s="96">
        <f>Table323[[#This Row],[Single Family]]+Table323[[#This Row],[2-4 Units]]+Table323[[#This Row],[&gt;4 Units]]</f>
        <v>9</v>
      </c>
      <c r="G819" s="97">
        <v>9</v>
      </c>
      <c r="H819" s="97">
        <v>0</v>
      </c>
      <c r="I819" s="97">
        <v>0</v>
      </c>
      <c r="J819" s="98">
        <v>7307.69</v>
      </c>
      <c r="K819" s="46">
        <f t="shared" si="13"/>
        <v>10</v>
      </c>
      <c r="L819" s="97">
        <v>7</v>
      </c>
      <c r="M819" s="97">
        <v>3</v>
      </c>
      <c r="N819" s="97">
        <v>0</v>
      </c>
      <c r="O819" s="99">
        <v>54552.72</v>
      </c>
      <c r="P819" s="27"/>
    </row>
    <row r="820" spans="1:16" x14ac:dyDescent="0.35">
      <c r="A820" s="89" t="s">
        <v>76</v>
      </c>
      <c r="B820" s="100">
        <v>9003473501</v>
      </c>
      <c r="C820" s="89" t="s">
        <v>50</v>
      </c>
      <c r="D820" s="95">
        <v>62696.180399999997</v>
      </c>
      <c r="E820" s="95">
        <v>32711.3</v>
      </c>
      <c r="F820" s="96">
        <f>Table323[[#This Row],[Single Family]]+Table323[[#This Row],[2-4 Units]]+Table323[[#This Row],[&gt;4 Units]]</f>
        <v>30</v>
      </c>
      <c r="G820" s="97">
        <v>30</v>
      </c>
      <c r="H820" s="97">
        <v>0</v>
      </c>
      <c r="I820" s="97">
        <v>0</v>
      </c>
      <c r="J820" s="98">
        <v>22596.34</v>
      </c>
      <c r="K820" s="46">
        <f t="shared" si="13"/>
        <v>7</v>
      </c>
      <c r="L820" s="97">
        <v>7</v>
      </c>
      <c r="M820" s="97">
        <v>0</v>
      </c>
      <c r="N820" s="97">
        <v>0</v>
      </c>
      <c r="O820" s="99">
        <v>6149.26</v>
      </c>
      <c r="P820" s="27"/>
    </row>
    <row r="821" spans="1:16" x14ac:dyDescent="0.35">
      <c r="A821" s="89" t="s">
        <v>76</v>
      </c>
      <c r="B821" s="100">
        <v>9003473502</v>
      </c>
      <c r="C821" s="89" t="s">
        <v>50</v>
      </c>
      <c r="D821" s="95">
        <v>39452.145830000001</v>
      </c>
      <c r="E821" s="95">
        <v>65864.929999999993</v>
      </c>
      <c r="F821" s="96">
        <f>Table323[[#This Row],[Single Family]]+Table323[[#This Row],[2-4 Units]]+Table323[[#This Row],[&gt;4 Units]]</f>
        <v>27</v>
      </c>
      <c r="G821" s="97">
        <v>26</v>
      </c>
      <c r="H821" s="97">
        <v>1</v>
      </c>
      <c r="I821" s="97">
        <v>0</v>
      </c>
      <c r="J821" s="98">
        <v>30363.119999999999</v>
      </c>
      <c r="K821" s="46">
        <f t="shared" si="13"/>
        <v>6</v>
      </c>
      <c r="L821" s="97">
        <v>4</v>
      </c>
      <c r="M821" s="97">
        <v>2</v>
      </c>
      <c r="N821" s="97">
        <v>0</v>
      </c>
      <c r="O821" s="99">
        <v>26858.46</v>
      </c>
      <c r="P821" s="27"/>
    </row>
    <row r="822" spans="1:16" x14ac:dyDescent="0.35">
      <c r="A822" s="89" t="s">
        <v>76</v>
      </c>
      <c r="B822" s="100">
        <v>9003473601</v>
      </c>
      <c r="C822" s="89" t="s">
        <v>50</v>
      </c>
      <c r="D822" s="95">
        <v>40266.903700000003</v>
      </c>
      <c r="E822" s="95">
        <v>50411.51</v>
      </c>
      <c r="F822" s="96">
        <f>Table323[[#This Row],[Single Family]]+Table323[[#This Row],[2-4 Units]]+Table323[[#This Row],[&gt;4 Units]]</f>
        <v>106</v>
      </c>
      <c r="G822" s="97">
        <v>106</v>
      </c>
      <c r="H822" s="97">
        <v>0</v>
      </c>
      <c r="I822" s="97">
        <v>0</v>
      </c>
      <c r="J822" s="98">
        <v>114220.15</v>
      </c>
      <c r="K822" s="46">
        <f t="shared" si="13"/>
        <v>71</v>
      </c>
      <c r="L822" s="97">
        <v>38</v>
      </c>
      <c r="M822" s="97">
        <v>9</v>
      </c>
      <c r="N822" s="97">
        <v>24</v>
      </c>
      <c r="O822" s="99">
        <v>185020.23</v>
      </c>
      <c r="P822" s="27"/>
    </row>
    <row r="823" spans="1:16" x14ac:dyDescent="0.35">
      <c r="A823" s="89" t="s">
        <v>76</v>
      </c>
      <c r="B823" s="100">
        <v>9003473602</v>
      </c>
      <c r="C823" s="89" t="s">
        <v>50</v>
      </c>
      <c r="D823" s="95">
        <v>149091.28800999999</v>
      </c>
      <c r="E823" s="95">
        <v>329646.39</v>
      </c>
      <c r="F823" s="96">
        <f>Table323[[#This Row],[Single Family]]+Table323[[#This Row],[2-4 Units]]+Table323[[#This Row],[&gt;4 Units]]</f>
        <v>6</v>
      </c>
      <c r="G823" s="97">
        <v>6</v>
      </c>
      <c r="H823" s="97">
        <v>0</v>
      </c>
      <c r="I823" s="97">
        <v>0</v>
      </c>
      <c r="J823" s="98">
        <v>8436.7199999999993</v>
      </c>
      <c r="K823" s="46">
        <f t="shared" si="13"/>
        <v>2</v>
      </c>
      <c r="L823" s="97">
        <v>2</v>
      </c>
      <c r="M823" s="97">
        <v>0</v>
      </c>
      <c r="N823" s="97">
        <v>0</v>
      </c>
      <c r="O823" s="99">
        <v>41223.449999999997</v>
      </c>
      <c r="P823" s="27"/>
    </row>
    <row r="824" spans="1:16" x14ac:dyDescent="0.35">
      <c r="A824" s="89" t="s">
        <v>76</v>
      </c>
      <c r="B824" s="100">
        <v>9003473700</v>
      </c>
      <c r="C824" s="89" t="s">
        <v>50</v>
      </c>
      <c r="D824" s="95">
        <v>60105.937899999997</v>
      </c>
      <c r="E824" s="95">
        <v>149430.89000000001</v>
      </c>
      <c r="F824" s="96">
        <f>Table323[[#This Row],[Single Family]]+Table323[[#This Row],[2-4 Units]]+Table323[[#This Row],[&gt;4 Units]]</f>
        <v>39</v>
      </c>
      <c r="G824" s="97">
        <v>39</v>
      </c>
      <c r="H824" s="97">
        <v>0</v>
      </c>
      <c r="I824" s="97">
        <v>0</v>
      </c>
      <c r="J824" s="98">
        <v>44793.59</v>
      </c>
      <c r="K824" s="46">
        <f t="shared" si="13"/>
        <v>32</v>
      </c>
      <c r="L824" s="97">
        <v>31</v>
      </c>
      <c r="M824" s="97">
        <v>1</v>
      </c>
      <c r="N824" s="97">
        <v>0</v>
      </c>
      <c r="O824" s="99">
        <v>95437.27</v>
      </c>
      <c r="P824" s="27"/>
    </row>
    <row r="825" spans="1:16" x14ac:dyDescent="0.35">
      <c r="A825" s="89" t="s">
        <v>76</v>
      </c>
      <c r="B825" s="100">
        <v>9003473800</v>
      </c>
      <c r="C825" s="89" t="s">
        <v>50</v>
      </c>
      <c r="D825" s="95">
        <v>16744.724600000001</v>
      </c>
      <c r="E825" s="95">
        <v>21991.52</v>
      </c>
      <c r="F825" s="96">
        <f>Table323[[#This Row],[Single Family]]+Table323[[#This Row],[2-4 Units]]+Table323[[#This Row],[&gt;4 Units]]</f>
        <v>9</v>
      </c>
      <c r="G825" s="97">
        <v>9</v>
      </c>
      <c r="H825" s="97">
        <v>0</v>
      </c>
      <c r="I825" s="97">
        <v>0</v>
      </c>
      <c r="J825" s="98">
        <v>9607.43</v>
      </c>
      <c r="K825" s="46">
        <f t="shared" si="13"/>
        <v>20</v>
      </c>
      <c r="L825" s="97">
        <v>13</v>
      </c>
      <c r="M825" s="97">
        <v>7</v>
      </c>
      <c r="N825" s="97">
        <v>0</v>
      </c>
      <c r="O825" s="99">
        <v>11036.8</v>
      </c>
      <c r="P825" s="27"/>
    </row>
    <row r="826" spans="1:16" x14ac:dyDescent="0.35">
      <c r="A826" s="89" t="s">
        <v>76</v>
      </c>
      <c r="B826" s="100">
        <v>9003524400</v>
      </c>
      <c r="C826" s="89" t="s">
        <v>50</v>
      </c>
      <c r="D826" s="95">
        <v>246.1267</v>
      </c>
      <c r="E826" s="95">
        <v>63.05</v>
      </c>
      <c r="F826" s="96">
        <f>Table323[[#This Row],[Single Family]]+Table323[[#This Row],[2-4 Units]]+Table323[[#This Row],[&gt;4 Units]]</f>
        <v>1</v>
      </c>
      <c r="G826" s="97">
        <v>1</v>
      </c>
      <c r="H826" s="97">
        <v>0</v>
      </c>
      <c r="I826" s="97">
        <v>0</v>
      </c>
      <c r="J826" s="98">
        <v>63.05</v>
      </c>
      <c r="K826" s="46">
        <f t="shared" si="13"/>
        <v>0</v>
      </c>
      <c r="L826" s="97">
        <v>0</v>
      </c>
      <c r="M826" s="97">
        <v>0</v>
      </c>
      <c r="N826" s="97">
        <v>0</v>
      </c>
      <c r="O826" s="99">
        <v>0</v>
      </c>
      <c r="P826" s="27"/>
    </row>
    <row r="827" spans="1:16" x14ac:dyDescent="0.35">
      <c r="A827" s="89" t="s">
        <v>77</v>
      </c>
      <c r="B827" s="100">
        <v>9003476300</v>
      </c>
      <c r="C827" s="89" t="s">
        <v>50</v>
      </c>
      <c r="D827" s="95">
        <v>110463.38016</v>
      </c>
      <c r="E827" s="95">
        <v>242307.69</v>
      </c>
      <c r="F827" s="96">
        <f>Table323[[#This Row],[Single Family]]+Table323[[#This Row],[2-4 Units]]+Table323[[#This Row],[&gt;4 Units]]</f>
        <v>123</v>
      </c>
      <c r="G827" s="97">
        <v>123</v>
      </c>
      <c r="H827" s="97">
        <v>0</v>
      </c>
      <c r="I827" s="97">
        <v>0</v>
      </c>
      <c r="J827" s="98">
        <v>162934.29999999999</v>
      </c>
      <c r="K827" s="46">
        <f t="shared" si="13"/>
        <v>28</v>
      </c>
      <c r="L827" s="97">
        <v>26</v>
      </c>
      <c r="M827" s="97">
        <v>2</v>
      </c>
      <c r="N827" s="97">
        <v>0</v>
      </c>
      <c r="O827" s="99">
        <v>149067.24</v>
      </c>
      <c r="P827" s="27"/>
    </row>
    <row r="828" spans="1:16" x14ac:dyDescent="0.35">
      <c r="A828" s="89" t="s">
        <v>77</v>
      </c>
      <c r="B828" s="100">
        <v>9003476200</v>
      </c>
      <c r="C828" s="89" t="s">
        <v>50</v>
      </c>
      <c r="D828" s="95">
        <v>30777.481599999999</v>
      </c>
      <c r="E828" s="95">
        <v>44016.61</v>
      </c>
      <c r="F828" s="96">
        <f>Table323[[#This Row],[Single Family]]+Table323[[#This Row],[2-4 Units]]+Table323[[#This Row],[&gt;4 Units]]</f>
        <v>0</v>
      </c>
      <c r="G828" s="97">
        <v>0</v>
      </c>
      <c r="H828" s="97">
        <v>0</v>
      </c>
      <c r="I828" s="97">
        <v>0</v>
      </c>
      <c r="J828" s="98">
        <v>0</v>
      </c>
      <c r="K828" s="46">
        <f t="shared" si="13"/>
        <v>0</v>
      </c>
      <c r="L828" s="97">
        <v>0</v>
      </c>
      <c r="M828" s="97">
        <v>0</v>
      </c>
      <c r="N828" s="97">
        <v>0</v>
      </c>
      <c r="O828" s="99">
        <v>0</v>
      </c>
      <c r="P828" s="27"/>
    </row>
    <row r="829" spans="1:16" x14ac:dyDescent="0.35">
      <c r="A829" s="89" t="s">
        <v>77</v>
      </c>
      <c r="B829" s="100">
        <v>9003476100</v>
      </c>
      <c r="C829" s="89" t="s">
        <v>50</v>
      </c>
      <c r="D829" s="95">
        <v>56274.834490000001</v>
      </c>
      <c r="E829" s="95">
        <v>63820.39</v>
      </c>
      <c r="F829" s="96">
        <f>Table323[[#This Row],[Single Family]]+Table323[[#This Row],[2-4 Units]]+Table323[[#This Row],[&gt;4 Units]]</f>
        <v>0</v>
      </c>
      <c r="G829" s="97">
        <v>0</v>
      </c>
      <c r="H829" s="97">
        <v>0</v>
      </c>
      <c r="I829" s="97">
        <v>0</v>
      </c>
      <c r="J829" s="98">
        <v>0</v>
      </c>
      <c r="K829" s="46">
        <f t="shared" si="13"/>
        <v>0</v>
      </c>
      <c r="L829" s="97">
        <v>0</v>
      </c>
      <c r="M829" s="97">
        <v>0</v>
      </c>
      <c r="N829" s="97">
        <v>0</v>
      </c>
      <c r="O829" s="99">
        <v>0</v>
      </c>
      <c r="P829" s="27"/>
    </row>
    <row r="830" spans="1:16" x14ac:dyDescent="0.35">
      <c r="A830" s="89" t="s">
        <v>78</v>
      </c>
      <c r="B830" s="100">
        <v>9009352600</v>
      </c>
      <c r="C830" s="89" t="s">
        <v>50</v>
      </c>
      <c r="D830" s="95">
        <v>71.899799999999999</v>
      </c>
      <c r="E830" s="95">
        <v>100420.74</v>
      </c>
      <c r="F830" s="96">
        <f>Table323[[#This Row],[Single Family]]+Table323[[#This Row],[2-4 Units]]+Table323[[#This Row],[&gt;4 Units]]</f>
        <v>0</v>
      </c>
      <c r="G830" s="97">
        <v>0</v>
      </c>
      <c r="H830" s="97">
        <v>0</v>
      </c>
      <c r="I830" s="97">
        <v>0</v>
      </c>
      <c r="J830" s="98">
        <v>0</v>
      </c>
      <c r="K830" s="46">
        <f t="shared" si="13"/>
        <v>0</v>
      </c>
      <c r="L830" s="97">
        <v>0</v>
      </c>
      <c r="M830" s="97">
        <v>0</v>
      </c>
      <c r="N830" s="97">
        <v>0</v>
      </c>
      <c r="O830" s="99">
        <v>0</v>
      </c>
      <c r="P830" s="27"/>
    </row>
    <row r="831" spans="1:16" x14ac:dyDescent="0.35">
      <c r="A831" s="89" t="s">
        <v>78</v>
      </c>
      <c r="B831" s="100">
        <v>9009352701</v>
      </c>
      <c r="C831" s="89" t="s">
        <v>50</v>
      </c>
      <c r="D831" s="95">
        <v>71.709000000000003</v>
      </c>
      <c r="E831" s="95">
        <v>0</v>
      </c>
      <c r="F831" s="96">
        <f>Table323[[#This Row],[Single Family]]+Table323[[#This Row],[2-4 Units]]+Table323[[#This Row],[&gt;4 Units]]</f>
        <v>0</v>
      </c>
      <c r="G831" s="97">
        <v>0</v>
      </c>
      <c r="H831" s="97">
        <v>0</v>
      </c>
      <c r="I831" s="97">
        <v>0</v>
      </c>
      <c r="J831" s="98">
        <v>0</v>
      </c>
      <c r="K831" s="46">
        <f t="shared" ref="K831:K840" si="14">L831+M831+N831</f>
        <v>0</v>
      </c>
      <c r="L831" s="97">
        <v>0</v>
      </c>
      <c r="M831" s="97">
        <v>0</v>
      </c>
      <c r="N831" s="97">
        <v>0</v>
      </c>
      <c r="O831" s="99">
        <v>0</v>
      </c>
      <c r="P831" s="27"/>
    </row>
    <row r="832" spans="1:16" x14ac:dyDescent="0.35">
      <c r="A832" s="89" t="s">
        <v>78</v>
      </c>
      <c r="B832" s="100">
        <v>9009361100</v>
      </c>
      <c r="C832" s="89" t="s">
        <v>50</v>
      </c>
      <c r="D832" s="95">
        <v>183083.05637000001</v>
      </c>
      <c r="E832" s="95">
        <v>461217.71</v>
      </c>
      <c r="F832" s="96">
        <f>Table323[[#This Row],[Single Family]]+Table323[[#This Row],[2-4 Units]]+Table323[[#This Row],[&gt;4 Units]]</f>
        <v>52</v>
      </c>
      <c r="G832" s="97">
        <v>51</v>
      </c>
      <c r="H832" s="97">
        <v>1</v>
      </c>
      <c r="I832" s="97">
        <v>0</v>
      </c>
      <c r="J832" s="98">
        <v>115938.88</v>
      </c>
      <c r="K832" s="46">
        <f t="shared" si="14"/>
        <v>11</v>
      </c>
      <c r="L832" s="97">
        <v>10</v>
      </c>
      <c r="M832" s="97">
        <v>1</v>
      </c>
      <c r="N832" s="97">
        <v>0</v>
      </c>
      <c r="O832" s="99">
        <v>153358.79999999999</v>
      </c>
      <c r="P832" s="27"/>
    </row>
    <row r="833" spans="1:16" x14ac:dyDescent="0.35">
      <c r="A833" s="89" t="s">
        <v>78</v>
      </c>
      <c r="B833" s="100">
        <v>9009361200</v>
      </c>
      <c r="C833" s="89" t="s">
        <v>50</v>
      </c>
      <c r="D833" s="95">
        <v>82310.059470000007</v>
      </c>
      <c r="E833" s="95">
        <v>332888.93</v>
      </c>
      <c r="F833" s="96">
        <f>Table323[[#This Row],[Single Family]]+Table323[[#This Row],[2-4 Units]]+Table323[[#This Row],[&gt;4 Units]]</f>
        <v>68</v>
      </c>
      <c r="G833" s="97">
        <v>68</v>
      </c>
      <c r="H833" s="97">
        <v>0</v>
      </c>
      <c r="I833" s="97">
        <v>0</v>
      </c>
      <c r="J833" s="98">
        <v>129565.93</v>
      </c>
      <c r="K833" s="46">
        <f t="shared" si="14"/>
        <v>21</v>
      </c>
      <c r="L833" s="97">
        <v>21</v>
      </c>
      <c r="M833" s="97">
        <v>0</v>
      </c>
      <c r="N833" s="97">
        <v>0</v>
      </c>
      <c r="O833" s="99">
        <v>411805.51</v>
      </c>
      <c r="P833" s="27"/>
    </row>
    <row r="834" spans="1:16" x14ac:dyDescent="0.35">
      <c r="A834" s="89" t="s">
        <v>78</v>
      </c>
      <c r="B834" s="100">
        <v>9009361300</v>
      </c>
      <c r="C834" s="89" t="s">
        <v>50</v>
      </c>
      <c r="D834" s="95">
        <v>61267.083100000003</v>
      </c>
      <c r="E834" s="95">
        <v>199091.77</v>
      </c>
      <c r="F834" s="96">
        <f>Table323[[#This Row],[Single Family]]+Table323[[#This Row],[2-4 Units]]+Table323[[#This Row],[&gt;4 Units]]</f>
        <v>30</v>
      </c>
      <c r="G834" s="97">
        <v>30</v>
      </c>
      <c r="H834" s="97">
        <v>0</v>
      </c>
      <c r="I834" s="97">
        <v>0</v>
      </c>
      <c r="J834" s="98">
        <v>89615.85</v>
      </c>
      <c r="K834" s="46">
        <f t="shared" si="14"/>
        <v>8</v>
      </c>
      <c r="L834" s="97">
        <v>8</v>
      </c>
      <c r="M834" s="97">
        <v>0</v>
      </c>
      <c r="N834" s="97">
        <v>0</v>
      </c>
      <c r="O834" s="99">
        <v>100422.22</v>
      </c>
      <c r="P834" s="27"/>
    </row>
    <row r="835" spans="1:16" x14ac:dyDescent="0.35">
      <c r="A835" s="89" t="s">
        <v>79</v>
      </c>
      <c r="B835" s="100">
        <v>9005360200</v>
      </c>
      <c r="C835" s="89" t="s">
        <v>50</v>
      </c>
      <c r="D835" s="95">
        <v>25.837499999999999</v>
      </c>
      <c r="E835" s="95">
        <v>36800.51</v>
      </c>
      <c r="F835" s="96">
        <f>Table323[[#This Row],[Single Family]]+Table323[[#This Row],[2-4 Units]]+Table323[[#This Row],[&gt;4 Units]]</f>
        <v>0</v>
      </c>
      <c r="G835" s="97">
        <v>0</v>
      </c>
      <c r="H835" s="97">
        <v>0</v>
      </c>
      <c r="I835" s="97">
        <v>0</v>
      </c>
      <c r="J835" s="98">
        <v>0</v>
      </c>
      <c r="K835" s="46">
        <f t="shared" si="14"/>
        <v>0</v>
      </c>
      <c r="L835" s="97">
        <v>0</v>
      </c>
      <c r="M835" s="97">
        <v>0</v>
      </c>
      <c r="N835" s="97">
        <v>0</v>
      </c>
      <c r="O835" s="99">
        <v>0</v>
      </c>
      <c r="P835" s="27"/>
    </row>
    <row r="836" spans="1:16" x14ac:dyDescent="0.35">
      <c r="A836" s="89" t="s">
        <v>79</v>
      </c>
      <c r="B836" s="100">
        <v>9005362101</v>
      </c>
      <c r="C836" s="89" t="s">
        <v>50</v>
      </c>
      <c r="D836" s="95">
        <v>85589.403200000001</v>
      </c>
      <c r="E836" s="95">
        <v>91023.48</v>
      </c>
      <c r="F836" s="96">
        <f>Table323[[#This Row],[Single Family]]+Table323[[#This Row],[2-4 Units]]+Table323[[#This Row],[&gt;4 Units]]</f>
        <v>143</v>
      </c>
      <c r="G836" s="97">
        <v>36</v>
      </c>
      <c r="H836" s="97">
        <v>1</v>
      </c>
      <c r="I836" s="97">
        <v>106</v>
      </c>
      <c r="J836" s="98">
        <v>102959.2</v>
      </c>
      <c r="K836" s="46">
        <f t="shared" si="14"/>
        <v>8</v>
      </c>
      <c r="L836" s="97">
        <v>4</v>
      </c>
      <c r="M836" s="97">
        <v>4</v>
      </c>
      <c r="N836" s="97">
        <v>0</v>
      </c>
      <c r="O836" s="99">
        <v>55667.89</v>
      </c>
      <c r="P836" s="27"/>
    </row>
    <row r="837" spans="1:16" x14ac:dyDescent="0.35">
      <c r="A837" s="89" t="s">
        <v>79</v>
      </c>
      <c r="B837" s="100">
        <v>9005362102</v>
      </c>
      <c r="C837" s="89" t="s">
        <v>50</v>
      </c>
      <c r="D837" s="95">
        <v>169740.43622</v>
      </c>
      <c r="E837" s="95">
        <v>251534.82</v>
      </c>
      <c r="F837" s="96">
        <f>Table323[[#This Row],[Single Family]]+Table323[[#This Row],[2-4 Units]]+Table323[[#This Row],[&gt;4 Units]]</f>
        <v>38</v>
      </c>
      <c r="G837" s="97">
        <v>38</v>
      </c>
      <c r="H837" s="97">
        <v>0</v>
      </c>
      <c r="I837" s="97">
        <v>0</v>
      </c>
      <c r="J837" s="98">
        <v>60356.72</v>
      </c>
      <c r="K837" s="46">
        <f t="shared" si="14"/>
        <v>7</v>
      </c>
      <c r="L837" s="97">
        <v>5</v>
      </c>
      <c r="M837" s="97">
        <v>2</v>
      </c>
      <c r="N837" s="97">
        <v>0</v>
      </c>
      <c r="O837" s="99">
        <v>73701.039999999994</v>
      </c>
      <c r="P837" s="27"/>
    </row>
    <row r="838" spans="1:16" x14ac:dyDescent="0.35">
      <c r="A838" s="89" t="s">
        <v>80</v>
      </c>
      <c r="B838" s="100">
        <v>9015900200</v>
      </c>
      <c r="C838" s="89" t="s">
        <v>50</v>
      </c>
      <c r="D838" s="95">
        <v>25.249200000000002</v>
      </c>
      <c r="E838" s="95">
        <v>20091.12</v>
      </c>
      <c r="F838" s="96">
        <f>Table323[[#This Row],[Single Family]]+Table323[[#This Row],[2-4 Units]]+Table323[[#This Row],[&gt;4 Units]]</f>
        <v>0</v>
      </c>
      <c r="G838" s="97">
        <v>0</v>
      </c>
      <c r="H838" s="97">
        <v>0</v>
      </c>
      <c r="I838" s="97">
        <v>0</v>
      </c>
      <c r="J838" s="98">
        <v>0</v>
      </c>
      <c r="K838" s="46">
        <f t="shared" si="14"/>
        <v>0</v>
      </c>
      <c r="L838" s="97">
        <v>0</v>
      </c>
      <c r="M838" s="97">
        <v>0</v>
      </c>
      <c r="N838" s="97">
        <v>0</v>
      </c>
      <c r="O838" s="99">
        <v>0</v>
      </c>
      <c r="P838" s="27"/>
    </row>
    <row r="839" spans="1:16" x14ac:dyDescent="0.35">
      <c r="A839" s="89" t="s">
        <v>80</v>
      </c>
      <c r="B839" s="100">
        <v>9015901100</v>
      </c>
      <c r="C839" s="89" t="s">
        <v>50</v>
      </c>
      <c r="D839" s="95">
        <v>183720.20858999999</v>
      </c>
      <c r="E839" s="95">
        <v>170623.5</v>
      </c>
      <c r="F839" s="96">
        <f>Table323[[#This Row],[Single Family]]+Table323[[#This Row],[2-4 Units]]+Table323[[#This Row],[&gt;4 Units]]</f>
        <v>60</v>
      </c>
      <c r="G839" s="97">
        <v>60</v>
      </c>
      <c r="H839" s="97">
        <v>0</v>
      </c>
      <c r="I839" s="97">
        <v>0</v>
      </c>
      <c r="J839" s="98">
        <v>101181.92</v>
      </c>
      <c r="K839" s="46">
        <f t="shared" si="14"/>
        <v>4</v>
      </c>
      <c r="L839" s="97">
        <v>4</v>
      </c>
      <c r="M839" s="97">
        <v>0</v>
      </c>
      <c r="N839" s="97">
        <v>0</v>
      </c>
      <c r="O839" s="99">
        <v>5883.51</v>
      </c>
      <c r="P839" s="27"/>
    </row>
    <row r="840" spans="1:16" x14ac:dyDescent="0.35">
      <c r="A840" s="89" t="s">
        <v>80</v>
      </c>
      <c r="B840" s="100">
        <v>9015902200</v>
      </c>
      <c r="C840" s="89" t="s">
        <v>50</v>
      </c>
      <c r="D840" s="95">
        <v>676.74639999999999</v>
      </c>
      <c r="E840" s="95">
        <v>0</v>
      </c>
      <c r="F840" s="96">
        <f>Table323[[#This Row],[Single Family]]+Table323[[#This Row],[2-4 Units]]+Table323[[#This Row],[&gt;4 Units]]</f>
        <v>0</v>
      </c>
      <c r="G840" s="97">
        <v>0</v>
      </c>
      <c r="H840" s="97">
        <v>0</v>
      </c>
      <c r="I840" s="97">
        <v>0</v>
      </c>
      <c r="J840" s="98">
        <v>0</v>
      </c>
      <c r="K840" s="46">
        <f t="shared" si="14"/>
        <v>0</v>
      </c>
      <c r="L840" s="97">
        <v>0</v>
      </c>
      <c r="M840" s="97">
        <v>0</v>
      </c>
      <c r="N840" s="97">
        <v>0</v>
      </c>
      <c r="O840" s="99">
        <v>0</v>
      </c>
      <c r="P840" s="27"/>
    </row>
    <row r="841" spans="1:16" ht="15" thickBot="1" x14ac:dyDescent="0.4">
      <c r="A841" s="77"/>
      <c r="B841" s="82"/>
      <c r="C841" s="85" t="s">
        <v>23</v>
      </c>
      <c r="D841" s="40">
        <f>SUBTOTAL(109,Table323[CLM $ Collected ])</f>
        <v>50497745.341879934</v>
      </c>
      <c r="E841" s="40">
        <f>SUBTOTAL(109,Table323[Incentive Disbursements])</f>
        <v>73771750.110000044</v>
      </c>
      <c r="F841" s="41">
        <f>SUBTOTAL(109,Table323[Total Units])</f>
        <v>22601</v>
      </c>
      <c r="G841" s="41">
        <f>SUBTOTAL(109,Table323[Single Family])</f>
        <v>17538</v>
      </c>
      <c r="H841" s="41">
        <f>SUBTOTAL(109,Table323[2-4 Units])</f>
        <v>329</v>
      </c>
      <c r="I841" s="41">
        <f>SUBTOTAL(109,Table323[&gt;4 Units])</f>
        <v>4734</v>
      </c>
      <c r="J841" s="44">
        <f>SUBTOTAL(109,Table323[Incentives])</f>
        <v>27905780.899999976</v>
      </c>
      <c r="K841" s="41">
        <f>SUBTOTAL(109,Table323[Total Units2])</f>
        <v>11496</v>
      </c>
      <c r="L841" s="41">
        <f>SUBTOTAL(109,Table323[[Single Family ]])</f>
        <v>3688</v>
      </c>
      <c r="M841" s="41">
        <f>SUBTOTAL(109,Table323[ 2-4 Units])</f>
        <v>1349</v>
      </c>
      <c r="N841" s="41">
        <f>SUBTOTAL(109,Table323[&gt;4 Units ])</f>
        <v>6459</v>
      </c>
      <c r="O841" s="42">
        <f>SUBTOTAL(109,Table323[[Incentives ]])</f>
        <v>24945278.070000023</v>
      </c>
      <c r="P841" s="27"/>
    </row>
    <row r="843" spans="1:16" s="36" customFormat="1" x14ac:dyDescent="0.35">
      <c r="A843" s="35" t="s">
        <v>199</v>
      </c>
      <c r="C843" s="37"/>
      <c r="D843" s="37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</row>
    <row r="844" spans="1:16" s="36" customFormat="1" x14ac:dyDescent="0.35">
      <c r="A844" s="35" t="s">
        <v>205</v>
      </c>
      <c r="C844" s="37"/>
      <c r="D844" s="37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</row>
    <row r="845" spans="1:16" x14ac:dyDescent="0.35">
      <c r="A845" s="83" t="s">
        <v>206</v>
      </c>
    </row>
  </sheetData>
  <mergeCells count="7">
    <mergeCell ref="A1:O2"/>
    <mergeCell ref="A3:C3"/>
    <mergeCell ref="D3:O3"/>
    <mergeCell ref="A4:C4"/>
    <mergeCell ref="D4:E4"/>
    <mergeCell ref="K4:O4"/>
    <mergeCell ref="F4:J4"/>
  </mergeCells>
  <pageMargins left="0.7" right="0.7" top="0.75" bottom="0.75" header="0.3" footer="0.3"/>
  <pageSetup paperSize="5" scale="65" fitToHeight="25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Page</vt:lpstr>
      <vt:lpstr>1.) CLM Reference</vt:lpstr>
      <vt:lpstr>2.) Small Load</vt:lpstr>
      <vt:lpstr>3.) Large Load</vt:lpstr>
      <vt:lpstr>HES Report</vt:lpstr>
      <vt:lpstr>'2.) Small Load'!Print_Area</vt:lpstr>
      <vt:lpstr>'3.) Large Load'!Print_Area</vt:lpstr>
      <vt:lpstr>'HES Report'!Print_Area</vt:lpstr>
      <vt:lpstr>'2.) Small Load'!Print_Titles</vt:lpstr>
      <vt:lpstr>'3.) Large Load'!Print_Titles</vt:lpstr>
      <vt:lpstr>'HES Report'!Print_Titles</vt:lpstr>
    </vt:vector>
  </TitlesOfParts>
  <Company>DEEP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Dumaine</dc:creator>
  <cp:lastModifiedBy>Stephen J Bruno</cp:lastModifiedBy>
  <cp:lastPrinted>2022-06-22T16:45:37Z</cp:lastPrinted>
  <dcterms:created xsi:type="dcterms:W3CDTF">2016-02-22T14:14:55Z</dcterms:created>
  <dcterms:modified xsi:type="dcterms:W3CDTF">2023-07-06T12:35:31Z</dcterms:modified>
</cp:coreProperties>
</file>